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Dropbox\Alpha Team\Alex Hately\Labwork\ASRS\Sr separation (main folder)\LSC Data\CT21L0\"/>
    </mc:Choice>
  </mc:AlternateContent>
  <bookViews>
    <workbookView xWindow="0" yWindow="0" windowWidth="19305" windowHeight="8085" activeTab="2"/>
  </bookViews>
  <sheets>
    <sheet name="CT19L" sheetId="2" r:id="rId1"/>
    <sheet name="CT20L" sheetId="3" r:id="rId2"/>
    <sheet name="CT21L" sheetId="1" r:id="rId3"/>
    <sheet name="CT22L" sheetId="5" r:id="rId4"/>
    <sheet name="CT23L" sheetId="6" r:id="rId5"/>
    <sheet name="CT24L" sheetId="7" r:id="rId6"/>
    <sheet name="Graphs" sheetId="4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2" i="7" l="1"/>
  <c r="T21" i="7"/>
  <c r="T20" i="7"/>
  <c r="T19" i="7"/>
  <c r="T18" i="7"/>
  <c r="T17" i="7"/>
  <c r="T16" i="7"/>
  <c r="T15" i="7"/>
  <c r="T14" i="7"/>
  <c r="T13" i="7"/>
  <c r="T12" i="7"/>
  <c r="T11" i="7"/>
  <c r="T10" i="7"/>
  <c r="T9" i="7"/>
  <c r="T8" i="7"/>
  <c r="T7" i="7"/>
  <c r="T6" i="7"/>
  <c r="T5" i="7"/>
  <c r="T4" i="7"/>
  <c r="T3" i="7"/>
  <c r="T2" i="7"/>
  <c r="T22" i="6"/>
  <c r="T21" i="6"/>
  <c r="T20" i="6"/>
  <c r="T19" i="6"/>
  <c r="T18" i="6"/>
  <c r="T17" i="6"/>
  <c r="T16" i="6"/>
  <c r="T15" i="6"/>
  <c r="T14" i="6"/>
  <c r="T13" i="6"/>
  <c r="T12" i="6"/>
  <c r="T11" i="6"/>
  <c r="T10" i="6"/>
  <c r="T9" i="6"/>
  <c r="T8" i="6"/>
  <c r="T7" i="6"/>
  <c r="T6" i="6"/>
  <c r="T5" i="6"/>
  <c r="T4" i="6"/>
  <c r="T3" i="6"/>
  <c r="T2" i="6"/>
  <c r="T22" i="5"/>
  <c r="T21" i="5"/>
  <c r="T20" i="5"/>
  <c r="T19" i="5"/>
  <c r="T18" i="5"/>
  <c r="T17" i="5"/>
  <c r="T16" i="5"/>
  <c r="T15" i="5"/>
  <c r="T14" i="5"/>
  <c r="T13" i="5"/>
  <c r="T12" i="5"/>
  <c r="T11" i="5"/>
  <c r="T10" i="5"/>
  <c r="T9" i="5"/>
  <c r="T8" i="5"/>
  <c r="T7" i="5"/>
  <c r="T6" i="5"/>
  <c r="T5" i="5"/>
  <c r="T4" i="5"/>
  <c r="T3" i="5"/>
  <c r="T2" i="5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T3" i="1"/>
  <c r="T2" i="1"/>
  <c r="S24" i="7"/>
  <c r="S24" i="6"/>
  <c r="S24" i="5"/>
  <c r="S24" i="1"/>
  <c r="T9" i="3"/>
  <c r="T22" i="3"/>
  <c r="T21" i="3"/>
  <c r="T20" i="3"/>
  <c r="T19" i="3"/>
  <c r="T18" i="3"/>
  <c r="T17" i="3"/>
  <c r="T16" i="3"/>
  <c r="T15" i="3"/>
  <c r="T14" i="3"/>
  <c r="T13" i="3"/>
  <c r="T12" i="3"/>
  <c r="T11" i="3"/>
  <c r="T10" i="3"/>
  <c r="T8" i="3"/>
  <c r="T7" i="3"/>
  <c r="T6" i="3"/>
  <c r="T5" i="3"/>
  <c r="T4" i="3"/>
  <c r="T3" i="3"/>
  <c r="T2" i="3"/>
  <c r="S24" i="3"/>
  <c r="T3" i="2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" i="2"/>
  <c r="S24" i="2"/>
  <c r="K2" i="6" l="1"/>
  <c r="S3" i="2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" i="2"/>
  <c r="S3" i="3" l="1"/>
  <c r="S4" i="3"/>
  <c r="S5" i="3"/>
  <c r="S6" i="3"/>
  <c r="S7" i="3"/>
  <c r="S8" i="3"/>
  <c r="S9" i="3"/>
  <c r="S10" i="3"/>
  <c r="S11" i="3"/>
  <c r="S12" i="3"/>
  <c r="S13" i="3"/>
  <c r="S14" i="3"/>
  <c r="S15" i="3"/>
  <c r="S16" i="3"/>
  <c r="S17" i="3"/>
  <c r="S18" i="3"/>
  <c r="S19" i="3"/>
  <c r="S20" i="3"/>
  <c r="S21" i="3"/>
  <c r="S22" i="3"/>
  <c r="S2" i="3"/>
  <c r="S3" i="1" l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" i="1"/>
  <c r="S3" i="5" l="1"/>
  <c r="S4" i="5"/>
  <c r="S5" i="5"/>
  <c r="S6" i="5"/>
  <c r="S7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" i="5"/>
  <c r="S3" i="6" l="1"/>
  <c r="S4" i="6"/>
  <c r="S5" i="6"/>
  <c r="S6" i="6"/>
  <c r="S7" i="6"/>
  <c r="S8" i="6"/>
  <c r="S9" i="6"/>
  <c r="S10" i="6"/>
  <c r="S11" i="6"/>
  <c r="S12" i="6"/>
  <c r="S13" i="6"/>
  <c r="S14" i="6"/>
  <c r="S15" i="6"/>
  <c r="S16" i="6"/>
  <c r="S17" i="6"/>
  <c r="S18" i="6"/>
  <c r="S19" i="6"/>
  <c r="S20" i="6"/>
  <c r="S21" i="6"/>
  <c r="S22" i="6"/>
  <c r="S2" i="6"/>
  <c r="S3" i="7" l="1"/>
  <c r="S4" i="7"/>
  <c r="S5" i="7"/>
  <c r="S6" i="7"/>
  <c r="S7" i="7"/>
  <c r="S8" i="7"/>
  <c r="S9" i="7"/>
  <c r="S10" i="7"/>
  <c r="S11" i="7"/>
  <c r="S12" i="7"/>
  <c r="S13" i="7"/>
  <c r="S14" i="7"/>
  <c r="S15" i="7"/>
  <c r="S16" i="7"/>
  <c r="S17" i="7"/>
  <c r="S18" i="7"/>
  <c r="S19" i="7"/>
  <c r="S20" i="7"/>
  <c r="S21" i="7"/>
  <c r="S22" i="7"/>
  <c r="S2" i="7"/>
  <c r="Q22" i="7" l="1"/>
  <c r="Q21" i="7"/>
  <c r="Q20" i="7"/>
  <c r="Q19" i="7"/>
  <c r="Q18" i="7"/>
  <c r="Q17" i="7"/>
  <c r="Q16" i="7"/>
  <c r="Q15" i="7"/>
  <c r="Q14" i="7"/>
  <c r="Q13" i="7"/>
  <c r="Q12" i="7"/>
  <c r="Q11" i="7"/>
  <c r="Q10" i="7"/>
  <c r="Q9" i="7"/>
  <c r="Q8" i="7"/>
  <c r="Q7" i="7"/>
  <c r="Q6" i="7"/>
  <c r="Q5" i="7"/>
  <c r="Q4" i="7"/>
  <c r="Q3" i="7"/>
  <c r="Q2" i="7"/>
  <c r="Q22" i="6"/>
  <c r="Q21" i="6"/>
  <c r="Q20" i="6"/>
  <c r="Q19" i="6"/>
  <c r="Q18" i="6"/>
  <c r="Q17" i="6"/>
  <c r="Q16" i="6"/>
  <c r="Q15" i="6"/>
  <c r="Q14" i="6"/>
  <c r="Q13" i="6"/>
  <c r="Q12" i="6"/>
  <c r="Q11" i="6"/>
  <c r="Q10" i="6"/>
  <c r="Q9" i="6"/>
  <c r="Q8" i="6"/>
  <c r="Q7" i="6"/>
  <c r="Q6" i="6"/>
  <c r="Q5" i="6"/>
  <c r="Q4" i="6"/>
  <c r="Q3" i="6"/>
  <c r="Q2" i="6"/>
  <c r="Q22" i="5"/>
  <c r="Q21" i="5"/>
  <c r="Q20" i="5"/>
  <c r="Q19" i="5"/>
  <c r="Q18" i="5"/>
  <c r="Q17" i="5"/>
  <c r="Q16" i="5"/>
  <c r="Q15" i="5"/>
  <c r="Q14" i="5"/>
  <c r="Q13" i="5"/>
  <c r="Q12" i="5"/>
  <c r="Q11" i="5"/>
  <c r="Q10" i="5"/>
  <c r="Q9" i="5"/>
  <c r="Q8" i="5"/>
  <c r="Q7" i="5"/>
  <c r="Q6" i="5"/>
  <c r="Q5" i="5"/>
  <c r="Q4" i="5"/>
  <c r="Q3" i="5"/>
  <c r="Q2" i="5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Q3" i="1"/>
  <c r="Q2" i="1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Q7" i="3"/>
  <c r="Q6" i="3"/>
  <c r="Q5" i="3"/>
  <c r="Q4" i="3"/>
  <c r="Q3" i="3"/>
  <c r="Q2" i="3"/>
  <c r="Q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" i="2"/>
  <c r="P22" i="7"/>
  <c r="P21" i="7"/>
  <c r="P20" i="7"/>
  <c r="P19" i="7"/>
  <c r="P18" i="7"/>
  <c r="P17" i="7"/>
  <c r="P16" i="7"/>
  <c r="P15" i="7"/>
  <c r="P14" i="7"/>
  <c r="P13" i="7"/>
  <c r="P12" i="7"/>
  <c r="P11" i="7"/>
  <c r="P10" i="7"/>
  <c r="P9" i="7"/>
  <c r="P8" i="7"/>
  <c r="P7" i="7"/>
  <c r="P6" i="7"/>
  <c r="P5" i="7"/>
  <c r="P4" i="7"/>
  <c r="P3" i="7"/>
  <c r="P2" i="7"/>
  <c r="P22" i="6"/>
  <c r="P21" i="6"/>
  <c r="P20" i="6"/>
  <c r="P19" i="6"/>
  <c r="P18" i="6"/>
  <c r="P17" i="6"/>
  <c r="P16" i="6"/>
  <c r="P15" i="6"/>
  <c r="P14" i="6"/>
  <c r="P13" i="6"/>
  <c r="P12" i="6"/>
  <c r="P11" i="6"/>
  <c r="P10" i="6"/>
  <c r="P9" i="6"/>
  <c r="P8" i="6"/>
  <c r="P7" i="6"/>
  <c r="P6" i="6"/>
  <c r="P5" i="6"/>
  <c r="P4" i="6"/>
  <c r="P3" i="6"/>
  <c r="P2" i="6"/>
  <c r="P22" i="5"/>
  <c r="P21" i="5"/>
  <c r="P20" i="5"/>
  <c r="P19" i="5"/>
  <c r="P18" i="5"/>
  <c r="P17" i="5"/>
  <c r="P16" i="5"/>
  <c r="P15" i="5"/>
  <c r="P14" i="5"/>
  <c r="P13" i="5"/>
  <c r="P12" i="5"/>
  <c r="P11" i="5"/>
  <c r="P10" i="5"/>
  <c r="P9" i="5"/>
  <c r="P8" i="5"/>
  <c r="P7" i="5"/>
  <c r="P6" i="5"/>
  <c r="P5" i="5"/>
  <c r="P4" i="5"/>
  <c r="P3" i="5"/>
  <c r="P2" i="5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P2" i="1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P6" i="3"/>
  <c r="P5" i="3"/>
  <c r="P4" i="3"/>
  <c r="P3" i="3"/>
  <c r="P2" i="3"/>
  <c r="P3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" i="2"/>
  <c r="O8" i="1" l="1"/>
  <c r="O22" i="7"/>
  <c r="O21" i="7"/>
  <c r="O20" i="7"/>
  <c r="O19" i="7"/>
  <c r="O18" i="7"/>
  <c r="O17" i="7"/>
  <c r="O16" i="7"/>
  <c r="O15" i="7"/>
  <c r="O14" i="7"/>
  <c r="O13" i="7"/>
  <c r="O12" i="7"/>
  <c r="O11" i="7"/>
  <c r="O10" i="7"/>
  <c r="O9" i="7"/>
  <c r="O8" i="7"/>
  <c r="O7" i="7"/>
  <c r="O6" i="7"/>
  <c r="O5" i="7"/>
  <c r="O4" i="7"/>
  <c r="O3" i="7"/>
  <c r="O2" i="7"/>
  <c r="O22" i="6"/>
  <c r="O21" i="6"/>
  <c r="O20" i="6"/>
  <c r="O19" i="6"/>
  <c r="O18" i="6"/>
  <c r="O17" i="6"/>
  <c r="O16" i="6"/>
  <c r="O15" i="6"/>
  <c r="O14" i="6"/>
  <c r="O13" i="6"/>
  <c r="O12" i="6"/>
  <c r="O11" i="6"/>
  <c r="O10" i="6"/>
  <c r="O9" i="6"/>
  <c r="O8" i="6"/>
  <c r="O7" i="6"/>
  <c r="O6" i="6"/>
  <c r="O5" i="6"/>
  <c r="O4" i="6"/>
  <c r="O3" i="6"/>
  <c r="O2" i="6"/>
  <c r="O22" i="5"/>
  <c r="O21" i="5"/>
  <c r="O20" i="5"/>
  <c r="O19" i="5"/>
  <c r="O18" i="5"/>
  <c r="O17" i="5"/>
  <c r="O16" i="5"/>
  <c r="O15" i="5"/>
  <c r="O14" i="5"/>
  <c r="O13" i="5"/>
  <c r="O12" i="5"/>
  <c r="O11" i="5"/>
  <c r="O10" i="5"/>
  <c r="O9" i="5"/>
  <c r="O8" i="5"/>
  <c r="O7" i="5"/>
  <c r="O6" i="5"/>
  <c r="O5" i="5"/>
  <c r="O4" i="5"/>
  <c r="O3" i="5"/>
  <c r="O2" i="5"/>
  <c r="G23" i="7"/>
  <c r="F23" i="7"/>
  <c r="E23" i="7"/>
  <c r="J23" i="7" s="1"/>
  <c r="N23" i="7" s="1"/>
  <c r="K23" i="7" s="1"/>
  <c r="M23" i="7" s="1"/>
  <c r="L23" i="7" s="1"/>
  <c r="G22" i="7"/>
  <c r="F22" i="7"/>
  <c r="E22" i="7"/>
  <c r="J22" i="7" s="1"/>
  <c r="N22" i="7" s="1"/>
  <c r="K22" i="7" s="1"/>
  <c r="M22" i="7" s="1"/>
  <c r="L22" i="7" s="1"/>
  <c r="G21" i="7"/>
  <c r="F21" i="7"/>
  <c r="E21" i="7"/>
  <c r="J21" i="7" s="1"/>
  <c r="N21" i="7" s="1"/>
  <c r="K21" i="7" s="1"/>
  <c r="M21" i="7" s="1"/>
  <c r="L21" i="7" s="1"/>
  <c r="G20" i="7"/>
  <c r="F20" i="7"/>
  <c r="E20" i="7"/>
  <c r="J20" i="7" s="1"/>
  <c r="N20" i="7" s="1"/>
  <c r="K20" i="7" s="1"/>
  <c r="M20" i="7" s="1"/>
  <c r="L20" i="7" s="1"/>
  <c r="G19" i="7"/>
  <c r="F19" i="7"/>
  <c r="E19" i="7"/>
  <c r="J19" i="7" s="1"/>
  <c r="N19" i="7" s="1"/>
  <c r="K19" i="7" s="1"/>
  <c r="M19" i="7" s="1"/>
  <c r="L19" i="7" s="1"/>
  <c r="G18" i="7"/>
  <c r="F18" i="7"/>
  <c r="E18" i="7"/>
  <c r="J18" i="7" s="1"/>
  <c r="N18" i="7" s="1"/>
  <c r="K18" i="7" s="1"/>
  <c r="M18" i="7" s="1"/>
  <c r="L18" i="7" s="1"/>
  <c r="G17" i="7"/>
  <c r="F17" i="7"/>
  <c r="E17" i="7"/>
  <c r="J17" i="7" s="1"/>
  <c r="N17" i="7" s="1"/>
  <c r="K17" i="7" s="1"/>
  <c r="M17" i="7" s="1"/>
  <c r="L17" i="7" s="1"/>
  <c r="G16" i="7"/>
  <c r="F16" i="7"/>
  <c r="E16" i="7"/>
  <c r="J16" i="7" s="1"/>
  <c r="N16" i="7" s="1"/>
  <c r="K16" i="7" s="1"/>
  <c r="M16" i="7" s="1"/>
  <c r="L16" i="7" s="1"/>
  <c r="G15" i="7"/>
  <c r="F15" i="7"/>
  <c r="E15" i="7"/>
  <c r="J15" i="7" s="1"/>
  <c r="N15" i="7" s="1"/>
  <c r="K15" i="7" s="1"/>
  <c r="M15" i="7" s="1"/>
  <c r="L15" i="7" s="1"/>
  <c r="G14" i="7"/>
  <c r="F14" i="7"/>
  <c r="E14" i="7"/>
  <c r="J14" i="7" s="1"/>
  <c r="N14" i="7" s="1"/>
  <c r="K14" i="7" s="1"/>
  <c r="M14" i="7" s="1"/>
  <c r="L14" i="7" s="1"/>
  <c r="G13" i="7"/>
  <c r="F13" i="7"/>
  <c r="E13" i="7"/>
  <c r="J13" i="7" s="1"/>
  <c r="N13" i="7" s="1"/>
  <c r="K13" i="7" s="1"/>
  <c r="M13" i="7" s="1"/>
  <c r="L13" i="7" s="1"/>
  <c r="G12" i="7"/>
  <c r="F12" i="7"/>
  <c r="E12" i="7"/>
  <c r="J12" i="7" s="1"/>
  <c r="N12" i="7" s="1"/>
  <c r="K12" i="7" s="1"/>
  <c r="M12" i="7" s="1"/>
  <c r="L12" i="7" s="1"/>
  <c r="G11" i="7"/>
  <c r="F11" i="7"/>
  <c r="E11" i="7"/>
  <c r="J11" i="7" s="1"/>
  <c r="N11" i="7" s="1"/>
  <c r="K11" i="7" s="1"/>
  <c r="M11" i="7" s="1"/>
  <c r="L11" i="7" s="1"/>
  <c r="G10" i="7"/>
  <c r="F10" i="7"/>
  <c r="E10" i="7"/>
  <c r="J10" i="7" s="1"/>
  <c r="N10" i="7" s="1"/>
  <c r="K10" i="7" s="1"/>
  <c r="M10" i="7" s="1"/>
  <c r="L10" i="7" s="1"/>
  <c r="G9" i="7"/>
  <c r="F9" i="7"/>
  <c r="E9" i="7"/>
  <c r="J9" i="7" s="1"/>
  <c r="N9" i="7" s="1"/>
  <c r="K9" i="7" s="1"/>
  <c r="M9" i="7" s="1"/>
  <c r="L9" i="7" s="1"/>
  <c r="G8" i="7"/>
  <c r="F8" i="7"/>
  <c r="E8" i="7"/>
  <c r="J8" i="7" s="1"/>
  <c r="N8" i="7" s="1"/>
  <c r="K8" i="7" s="1"/>
  <c r="M8" i="7" s="1"/>
  <c r="L8" i="7" s="1"/>
  <c r="G7" i="7"/>
  <c r="F7" i="7"/>
  <c r="E7" i="7"/>
  <c r="J7" i="7" s="1"/>
  <c r="N7" i="7" s="1"/>
  <c r="K7" i="7" s="1"/>
  <c r="M7" i="7" s="1"/>
  <c r="L7" i="7" s="1"/>
  <c r="G6" i="7"/>
  <c r="F6" i="7"/>
  <c r="E6" i="7"/>
  <c r="J6" i="7" s="1"/>
  <c r="N6" i="7" s="1"/>
  <c r="K6" i="7" s="1"/>
  <c r="M6" i="7" s="1"/>
  <c r="L6" i="7" s="1"/>
  <c r="G5" i="7"/>
  <c r="F5" i="7"/>
  <c r="E5" i="7"/>
  <c r="J5" i="7" s="1"/>
  <c r="N5" i="7" s="1"/>
  <c r="K5" i="7" s="1"/>
  <c r="M5" i="7" s="1"/>
  <c r="L5" i="7" s="1"/>
  <c r="G4" i="7"/>
  <c r="F4" i="7"/>
  <c r="E4" i="7"/>
  <c r="J4" i="7" s="1"/>
  <c r="N4" i="7" s="1"/>
  <c r="K4" i="7" s="1"/>
  <c r="M4" i="7" s="1"/>
  <c r="L4" i="7" s="1"/>
  <c r="U3" i="7"/>
  <c r="G3" i="7" s="1"/>
  <c r="J3" i="7" s="1"/>
  <c r="N3" i="7" s="1"/>
  <c r="K3" i="7" s="1"/>
  <c r="M3" i="7" s="1"/>
  <c r="L3" i="7" s="1"/>
  <c r="F3" i="7"/>
  <c r="E3" i="7"/>
  <c r="F2" i="7"/>
  <c r="E2" i="7"/>
  <c r="G23" i="6"/>
  <c r="J23" i="6" s="1"/>
  <c r="N23" i="6" s="1"/>
  <c r="K23" i="6" s="1"/>
  <c r="M23" i="6" s="1"/>
  <c r="L23" i="6" s="1"/>
  <c r="F23" i="6"/>
  <c r="E23" i="6"/>
  <c r="G22" i="6"/>
  <c r="J22" i="6" s="1"/>
  <c r="N22" i="6" s="1"/>
  <c r="K22" i="6" s="1"/>
  <c r="M22" i="6" s="1"/>
  <c r="L22" i="6" s="1"/>
  <c r="F22" i="6"/>
  <c r="E22" i="6"/>
  <c r="G21" i="6"/>
  <c r="J21" i="6" s="1"/>
  <c r="N21" i="6" s="1"/>
  <c r="K21" i="6" s="1"/>
  <c r="M21" i="6" s="1"/>
  <c r="L21" i="6" s="1"/>
  <c r="F21" i="6"/>
  <c r="E21" i="6"/>
  <c r="G20" i="6"/>
  <c r="J20" i="6" s="1"/>
  <c r="N20" i="6" s="1"/>
  <c r="K20" i="6" s="1"/>
  <c r="M20" i="6" s="1"/>
  <c r="L20" i="6" s="1"/>
  <c r="F20" i="6"/>
  <c r="E20" i="6"/>
  <c r="G19" i="6"/>
  <c r="J19" i="6" s="1"/>
  <c r="N19" i="6" s="1"/>
  <c r="K19" i="6" s="1"/>
  <c r="M19" i="6" s="1"/>
  <c r="L19" i="6" s="1"/>
  <c r="F19" i="6"/>
  <c r="E19" i="6"/>
  <c r="G18" i="6"/>
  <c r="J18" i="6" s="1"/>
  <c r="N18" i="6" s="1"/>
  <c r="K18" i="6" s="1"/>
  <c r="M18" i="6" s="1"/>
  <c r="L18" i="6" s="1"/>
  <c r="F18" i="6"/>
  <c r="E18" i="6"/>
  <c r="G17" i="6"/>
  <c r="J17" i="6" s="1"/>
  <c r="N17" i="6" s="1"/>
  <c r="K17" i="6" s="1"/>
  <c r="M17" i="6" s="1"/>
  <c r="L17" i="6" s="1"/>
  <c r="F17" i="6"/>
  <c r="E17" i="6"/>
  <c r="G16" i="6"/>
  <c r="J16" i="6" s="1"/>
  <c r="N16" i="6" s="1"/>
  <c r="K16" i="6" s="1"/>
  <c r="M16" i="6" s="1"/>
  <c r="L16" i="6" s="1"/>
  <c r="F16" i="6"/>
  <c r="E16" i="6"/>
  <c r="G15" i="6"/>
  <c r="J15" i="6" s="1"/>
  <c r="N15" i="6" s="1"/>
  <c r="K15" i="6" s="1"/>
  <c r="M15" i="6" s="1"/>
  <c r="L15" i="6" s="1"/>
  <c r="F15" i="6"/>
  <c r="E15" i="6"/>
  <c r="G14" i="6"/>
  <c r="J14" i="6" s="1"/>
  <c r="N14" i="6" s="1"/>
  <c r="K14" i="6" s="1"/>
  <c r="M14" i="6" s="1"/>
  <c r="L14" i="6" s="1"/>
  <c r="F14" i="6"/>
  <c r="E14" i="6"/>
  <c r="G13" i="6"/>
  <c r="J13" i="6" s="1"/>
  <c r="N13" i="6" s="1"/>
  <c r="K13" i="6" s="1"/>
  <c r="M13" i="6" s="1"/>
  <c r="L13" i="6" s="1"/>
  <c r="F13" i="6"/>
  <c r="E13" i="6"/>
  <c r="G12" i="6"/>
  <c r="J12" i="6" s="1"/>
  <c r="N12" i="6" s="1"/>
  <c r="K12" i="6" s="1"/>
  <c r="M12" i="6" s="1"/>
  <c r="L12" i="6" s="1"/>
  <c r="F12" i="6"/>
  <c r="E12" i="6"/>
  <c r="G11" i="6"/>
  <c r="J11" i="6" s="1"/>
  <c r="N11" i="6" s="1"/>
  <c r="K11" i="6" s="1"/>
  <c r="M11" i="6" s="1"/>
  <c r="L11" i="6" s="1"/>
  <c r="F11" i="6"/>
  <c r="E11" i="6"/>
  <c r="G10" i="6"/>
  <c r="J10" i="6" s="1"/>
  <c r="N10" i="6" s="1"/>
  <c r="K10" i="6" s="1"/>
  <c r="M10" i="6" s="1"/>
  <c r="L10" i="6" s="1"/>
  <c r="F10" i="6"/>
  <c r="E10" i="6"/>
  <c r="G9" i="6"/>
  <c r="J9" i="6" s="1"/>
  <c r="N9" i="6" s="1"/>
  <c r="K9" i="6" s="1"/>
  <c r="M9" i="6" s="1"/>
  <c r="L9" i="6" s="1"/>
  <c r="F9" i="6"/>
  <c r="E9" i="6"/>
  <c r="G8" i="6"/>
  <c r="J8" i="6" s="1"/>
  <c r="N8" i="6" s="1"/>
  <c r="K8" i="6" s="1"/>
  <c r="M8" i="6" s="1"/>
  <c r="L8" i="6" s="1"/>
  <c r="F8" i="6"/>
  <c r="E8" i="6"/>
  <c r="G7" i="6"/>
  <c r="J7" i="6" s="1"/>
  <c r="N7" i="6" s="1"/>
  <c r="K7" i="6" s="1"/>
  <c r="M7" i="6" s="1"/>
  <c r="L7" i="6" s="1"/>
  <c r="F7" i="6"/>
  <c r="E7" i="6"/>
  <c r="G6" i="6"/>
  <c r="J6" i="6" s="1"/>
  <c r="N6" i="6" s="1"/>
  <c r="K6" i="6" s="1"/>
  <c r="M6" i="6" s="1"/>
  <c r="L6" i="6" s="1"/>
  <c r="F6" i="6"/>
  <c r="E6" i="6"/>
  <c r="G5" i="6"/>
  <c r="J5" i="6" s="1"/>
  <c r="N5" i="6" s="1"/>
  <c r="K5" i="6" s="1"/>
  <c r="M5" i="6" s="1"/>
  <c r="L5" i="6" s="1"/>
  <c r="F5" i="6"/>
  <c r="E5" i="6"/>
  <c r="G4" i="6"/>
  <c r="J4" i="6" s="1"/>
  <c r="N4" i="6" s="1"/>
  <c r="K4" i="6" s="1"/>
  <c r="M4" i="6" s="1"/>
  <c r="L4" i="6" s="1"/>
  <c r="F4" i="6"/>
  <c r="E4" i="6"/>
  <c r="U3" i="6"/>
  <c r="F3" i="6"/>
  <c r="E3" i="6"/>
  <c r="F2" i="6"/>
  <c r="E2" i="6"/>
  <c r="F23" i="5"/>
  <c r="E23" i="5"/>
  <c r="F22" i="5"/>
  <c r="E22" i="5"/>
  <c r="F21" i="5"/>
  <c r="E21" i="5"/>
  <c r="F20" i="5"/>
  <c r="E20" i="5"/>
  <c r="F19" i="5"/>
  <c r="E19" i="5"/>
  <c r="F18" i="5"/>
  <c r="E18" i="5"/>
  <c r="F17" i="5"/>
  <c r="E17" i="5"/>
  <c r="F16" i="5"/>
  <c r="E16" i="5"/>
  <c r="F15" i="5"/>
  <c r="E15" i="5"/>
  <c r="F14" i="5"/>
  <c r="E14" i="5"/>
  <c r="F13" i="5"/>
  <c r="E13" i="5"/>
  <c r="F12" i="5"/>
  <c r="E12" i="5"/>
  <c r="F11" i="5"/>
  <c r="E11" i="5"/>
  <c r="F10" i="5"/>
  <c r="E10" i="5"/>
  <c r="F9" i="5"/>
  <c r="E9" i="5"/>
  <c r="F8" i="5"/>
  <c r="E8" i="5"/>
  <c r="F7" i="5"/>
  <c r="E7" i="5"/>
  <c r="F6" i="5"/>
  <c r="E6" i="5"/>
  <c r="F5" i="5"/>
  <c r="E5" i="5"/>
  <c r="F4" i="5"/>
  <c r="E4" i="5"/>
  <c r="U3" i="5"/>
  <c r="G23" i="5" s="1"/>
  <c r="J23" i="5" s="1"/>
  <c r="N23" i="5" s="1"/>
  <c r="K23" i="5" s="1"/>
  <c r="M23" i="5" s="1"/>
  <c r="L23" i="5" s="1"/>
  <c r="F3" i="5"/>
  <c r="E3" i="5"/>
  <c r="F2" i="5"/>
  <c r="E2" i="5"/>
  <c r="G2" i="7" l="1"/>
  <c r="J2" i="7" s="1"/>
  <c r="N2" i="7" s="1"/>
  <c r="K2" i="7" s="1"/>
  <c r="M2" i="7" s="1"/>
  <c r="L2" i="7" s="1"/>
  <c r="G3" i="6"/>
  <c r="J3" i="6" s="1"/>
  <c r="N3" i="6" s="1"/>
  <c r="K3" i="6" s="1"/>
  <c r="M3" i="6" s="1"/>
  <c r="L3" i="6" s="1"/>
  <c r="G2" i="6"/>
  <c r="J2" i="6" s="1"/>
  <c r="N2" i="6" s="1"/>
  <c r="M2" i="6" s="1"/>
  <c r="L2" i="6" s="1"/>
  <c r="J2" i="5"/>
  <c r="N2" i="5" s="1"/>
  <c r="K2" i="5" s="1"/>
  <c r="M2" i="5" s="1"/>
  <c r="L2" i="5" s="1"/>
  <c r="J3" i="5"/>
  <c r="N3" i="5" s="1"/>
  <c r="K3" i="5" s="1"/>
  <c r="M3" i="5" s="1"/>
  <c r="L3" i="5" s="1"/>
  <c r="G2" i="5"/>
  <c r="G3" i="5"/>
  <c r="G4" i="5"/>
  <c r="J4" i="5" s="1"/>
  <c r="N4" i="5" s="1"/>
  <c r="K4" i="5" s="1"/>
  <c r="M4" i="5" s="1"/>
  <c r="L4" i="5" s="1"/>
  <c r="G5" i="5"/>
  <c r="J5" i="5" s="1"/>
  <c r="N5" i="5" s="1"/>
  <c r="K5" i="5" s="1"/>
  <c r="M5" i="5" s="1"/>
  <c r="L5" i="5" s="1"/>
  <c r="G6" i="5"/>
  <c r="J6" i="5" s="1"/>
  <c r="N6" i="5" s="1"/>
  <c r="K6" i="5" s="1"/>
  <c r="M6" i="5" s="1"/>
  <c r="L6" i="5" s="1"/>
  <c r="G7" i="5"/>
  <c r="J7" i="5" s="1"/>
  <c r="N7" i="5" s="1"/>
  <c r="K7" i="5" s="1"/>
  <c r="M7" i="5" s="1"/>
  <c r="L7" i="5" s="1"/>
  <c r="G8" i="5"/>
  <c r="J8" i="5" s="1"/>
  <c r="N8" i="5" s="1"/>
  <c r="K8" i="5" s="1"/>
  <c r="M8" i="5" s="1"/>
  <c r="L8" i="5" s="1"/>
  <c r="G9" i="5"/>
  <c r="J9" i="5" s="1"/>
  <c r="N9" i="5" s="1"/>
  <c r="K9" i="5" s="1"/>
  <c r="M9" i="5" s="1"/>
  <c r="L9" i="5" s="1"/>
  <c r="G10" i="5"/>
  <c r="J10" i="5" s="1"/>
  <c r="N10" i="5" s="1"/>
  <c r="K10" i="5" s="1"/>
  <c r="M10" i="5" s="1"/>
  <c r="L10" i="5" s="1"/>
  <c r="G11" i="5"/>
  <c r="J11" i="5" s="1"/>
  <c r="N11" i="5" s="1"/>
  <c r="K11" i="5" s="1"/>
  <c r="M11" i="5" s="1"/>
  <c r="L11" i="5" s="1"/>
  <c r="G12" i="5"/>
  <c r="J12" i="5" s="1"/>
  <c r="N12" i="5" s="1"/>
  <c r="K12" i="5" s="1"/>
  <c r="M12" i="5" s="1"/>
  <c r="L12" i="5" s="1"/>
  <c r="G13" i="5"/>
  <c r="J13" i="5" s="1"/>
  <c r="N13" i="5" s="1"/>
  <c r="K13" i="5" s="1"/>
  <c r="M13" i="5" s="1"/>
  <c r="L13" i="5" s="1"/>
  <c r="G14" i="5"/>
  <c r="J14" i="5" s="1"/>
  <c r="N14" i="5" s="1"/>
  <c r="K14" i="5" s="1"/>
  <c r="M14" i="5" s="1"/>
  <c r="L14" i="5" s="1"/>
  <c r="G15" i="5"/>
  <c r="J15" i="5" s="1"/>
  <c r="N15" i="5" s="1"/>
  <c r="K15" i="5" s="1"/>
  <c r="M15" i="5" s="1"/>
  <c r="L15" i="5" s="1"/>
  <c r="G16" i="5"/>
  <c r="J16" i="5" s="1"/>
  <c r="N16" i="5" s="1"/>
  <c r="K16" i="5" s="1"/>
  <c r="M16" i="5" s="1"/>
  <c r="L16" i="5" s="1"/>
  <c r="G17" i="5"/>
  <c r="J17" i="5" s="1"/>
  <c r="N17" i="5" s="1"/>
  <c r="K17" i="5" s="1"/>
  <c r="M17" i="5" s="1"/>
  <c r="L17" i="5" s="1"/>
  <c r="G18" i="5"/>
  <c r="J18" i="5" s="1"/>
  <c r="N18" i="5" s="1"/>
  <c r="K18" i="5" s="1"/>
  <c r="M18" i="5" s="1"/>
  <c r="L18" i="5" s="1"/>
  <c r="G19" i="5"/>
  <c r="J19" i="5" s="1"/>
  <c r="N19" i="5" s="1"/>
  <c r="K19" i="5" s="1"/>
  <c r="M19" i="5" s="1"/>
  <c r="L19" i="5" s="1"/>
  <c r="G20" i="5"/>
  <c r="J20" i="5" s="1"/>
  <c r="N20" i="5" s="1"/>
  <c r="K20" i="5" s="1"/>
  <c r="M20" i="5" s="1"/>
  <c r="L20" i="5" s="1"/>
  <c r="G21" i="5"/>
  <c r="J21" i="5" s="1"/>
  <c r="N21" i="5" s="1"/>
  <c r="K21" i="5" s="1"/>
  <c r="M21" i="5" s="1"/>
  <c r="L21" i="5" s="1"/>
  <c r="G22" i="5"/>
  <c r="J22" i="5" s="1"/>
  <c r="N22" i="5" s="1"/>
  <c r="K22" i="5" s="1"/>
  <c r="M22" i="5" s="1"/>
  <c r="L22" i="5" s="1"/>
  <c r="O22" i="1" l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7" i="1"/>
  <c r="O6" i="1"/>
  <c r="O5" i="1"/>
  <c r="O4" i="1"/>
  <c r="O3" i="1"/>
  <c r="O2" i="1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O8" i="3"/>
  <c r="O7" i="3"/>
  <c r="O6" i="3"/>
  <c r="O5" i="3"/>
  <c r="O4" i="3"/>
  <c r="O3" i="3"/>
  <c r="O2" i="3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" i="2"/>
  <c r="G23" i="3"/>
  <c r="J23" i="3" s="1"/>
  <c r="N23" i="3" s="1"/>
  <c r="K23" i="3" s="1"/>
  <c r="M23" i="3" s="1"/>
  <c r="L23" i="3" s="1"/>
  <c r="F23" i="3"/>
  <c r="E23" i="3"/>
  <c r="G22" i="3"/>
  <c r="J22" i="3" s="1"/>
  <c r="N22" i="3" s="1"/>
  <c r="K22" i="3" s="1"/>
  <c r="M22" i="3" s="1"/>
  <c r="L22" i="3" s="1"/>
  <c r="F22" i="3"/>
  <c r="E22" i="3"/>
  <c r="G21" i="3"/>
  <c r="J21" i="3" s="1"/>
  <c r="N21" i="3" s="1"/>
  <c r="K21" i="3" s="1"/>
  <c r="M21" i="3" s="1"/>
  <c r="L21" i="3" s="1"/>
  <c r="F21" i="3"/>
  <c r="E21" i="3"/>
  <c r="G20" i="3"/>
  <c r="J20" i="3" s="1"/>
  <c r="N20" i="3" s="1"/>
  <c r="K20" i="3" s="1"/>
  <c r="M20" i="3" s="1"/>
  <c r="L20" i="3" s="1"/>
  <c r="F20" i="3"/>
  <c r="E20" i="3"/>
  <c r="G19" i="3"/>
  <c r="J19" i="3" s="1"/>
  <c r="N19" i="3" s="1"/>
  <c r="K19" i="3" s="1"/>
  <c r="M19" i="3" s="1"/>
  <c r="L19" i="3" s="1"/>
  <c r="F19" i="3"/>
  <c r="E19" i="3"/>
  <c r="G18" i="3"/>
  <c r="J18" i="3" s="1"/>
  <c r="N18" i="3" s="1"/>
  <c r="K18" i="3" s="1"/>
  <c r="M18" i="3" s="1"/>
  <c r="L18" i="3" s="1"/>
  <c r="F18" i="3"/>
  <c r="E18" i="3"/>
  <c r="G17" i="3"/>
  <c r="J17" i="3" s="1"/>
  <c r="N17" i="3" s="1"/>
  <c r="K17" i="3" s="1"/>
  <c r="M17" i="3" s="1"/>
  <c r="L17" i="3" s="1"/>
  <c r="F17" i="3"/>
  <c r="E17" i="3"/>
  <c r="G16" i="3"/>
  <c r="J16" i="3" s="1"/>
  <c r="N16" i="3" s="1"/>
  <c r="K16" i="3" s="1"/>
  <c r="M16" i="3" s="1"/>
  <c r="L16" i="3" s="1"/>
  <c r="F16" i="3"/>
  <c r="E16" i="3"/>
  <c r="G15" i="3"/>
  <c r="J15" i="3" s="1"/>
  <c r="N15" i="3" s="1"/>
  <c r="K15" i="3" s="1"/>
  <c r="M15" i="3" s="1"/>
  <c r="L15" i="3" s="1"/>
  <c r="F15" i="3"/>
  <c r="E15" i="3"/>
  <c r="G14" i="3"/>
  <c r="J14" i="3" s="1"/>
  <c r="N14" i="3" s="1"/>
  <c r="K14" i="3" s="1"/>
  <c r="M14" i="3" s="1"/>
  <c r="L14" i="3" s="1"/>
  <c r="F14" i="3"/>
  <c r="E14" i="3"/>
  <c r="G13" i="3"/>
  <c r="J13" i="3" s="1"/>
  <c r="N13" i="3" s="1"/>
  <c r="K13" i="3" s="1"/>
  <c r="M13" i="3" s="1"/>
  <c r="L13" i="3" s="1"/>
  <c r="F13" i="3"/>
  <c r="E13" i="3"/>
  <c r="G12" i="3"/>
  <c r="J12" i="3" s="1"/>
  <c r="N12" i="3" s="1"/>
  <c r="K12" i="3" s="1"/>
  <c r="M12" i="3" s="1"/>
  <c r="L12" i="3" s="1"/>
  <c r="F12" i="3"/>
  <c r="E12" i="3"/>
  <c r="G11" i="3"/>
  <c r="J11" i="3" s="1"/>
  <c r="N11" i="3" s="1"/>
  <c r="K11" i="3" s="1"/>
  <c r="M11" i="3" s="1"/>
  <c r="L11" i="3" s="1"/>
  <c r="F11" i="3"/>
  <c r="E11" i="3"/>
  <c r="G10" i="3"/>
  <c r="J10" i="3" s="1"/>
  <c r="N10" i="3" s="1"/>
  <c r="K10" i="3" s="1"/>
  <c r="M10" i="3" s="1"/>
  <c r="L10" i="3" s="1"/>
  <c r="F10" i="3"/>
  <c r="E10" i="3"/>
  <c r="G9" i="3"/>
  <c r="J9" i="3" s="1"/>
  <c r="N9" i="3" s="1"/>
  <c r="K9" i="3" s="1"/>
  <c r="M9" i="3" s="1"/>
  <c r="L9" i="3" s="1"/>
  <c r="F9" i="3"/>
  <c r="E9" i="3"/>
  <c r="G8" i="3"/>
  <c r="J8" i="3" s="1"/>
  <c r="N8" i="3" s="1"/>
  <c r="K8" i="3" s="1"/>
  <c r="M8" i="3" s="1"/>
  <c r="L8" i="3" s="1"/>
  <c r="F8" i="3"/>
  <c r="E8" i="3"/>
  <c r="G7" i="3"/>
  <c r="J7" i="3" s="1"/>
  <c r="N7" i="3" s="1"/>
  <c r="K7" i="3" s="1"/>
  <c r="M7" i="3" s="1"/>
  <c r="L7" i="3" s="1"/>
  <c r="F7" i="3"/>
  <c r="E7" i="3"/>
  <c r="G6" i="3"/>
  <c r="J6" i="3" s="1"/>
  <c r="N6" i="3" s="1"/>
  <c r="K6" i="3" s="1"/>
  <c r="M6" i="3" s="1"/>
  <c r="L6" i="3" s="1"/>
  <c r="F6" i="3"/>
  <c r="E6" i="3"/>
  <c r="G5" i="3"/>
  <c r="J5" i="3" s="1"/>
  <c r="N5" i="3" s="1"/>
  <c r="K5" i="3" s="1"/>
  <c r="M5" i="3" s="1"/>
  <c r="L5" i="3" s="1"/>
  <c r="F5" i="3"/>
  <c r="E5" i="3"/>
  <c r="G4" i="3"/>
  <c r="J4" i="3" s="1"/>
  <c r="N4" i="3" s="1"/>
  <c r="K4" i="3" s="1"/>
  <c r="M4" i="3" s="1"/>
  <c r="L4" i="3" s="1"/>
  <c r="F4" i="3"/>
  <c r="E4" i="3"/>
  <c r="U3" i="3"/>
  <c r="G3" i="3" s="1"/>
  <c r="J3" i="3" s="1"/>
  <c r="N3" i="3" s="1"/>
  <c r="K3" i="3" s="1"/>
  <c r="M3" i="3" s="1"/>
  <c r="L3" i="3" s="1"/>
  <c r="F3" i="3"/>
  <c r="E3" i="3"/>
  <c r="F2" i="3"/>
  <c r="E2" i="3"/>
  <c r="F23" i="2"/>
  <c r="E23" i="2"/>
  <c r="J23" i="2" s="1"/>
  <c r="N23" i="2" s="1"/>
  <c r="K23" i="2" s="1"/>
  <c r="M23" i="2" s="1"/>
  <c r="L23" i="2" s="1"/>
  <c r="F22" i="2"/>
  <c r="E22" i="2"/>
  <c r="F21" i="2"/>
  <c r="E21" i="2"/>
  <c r="F20" i="2"/>
  <c r="E20" i="2"/>
  <c r="F19" i="2"/>
  <c r="E19" i="2"/>
  <c r="F18" i="2"/>
  <c r="E18" i="2"/>
  <c r="F17" i="2"/>
  <c r="E17" i="2"/>
  <c r="F16" i="2"/>
  <c r="E16" i="2"/>
  <c r="F15" i="2"/>
  <c r="E15" i="2"/>
  <c r="F14" i="2"/>
  <c r="E14" i="2"/>
  <c r="F13" i="2"/>
  <c r="E13" i="2"/>
  <c r="F12" i="2"/>
  <c r="E12" i="2"/>
  <c r="F11" i="2"/>
  <c r="E11" i="2"/>
  <c r="F10" i="2"/>
  <c r="E10" i="2"/>
  <c r="F9" i="2"/>
  <c r="E9" i="2"/>
  <c r="F8" i="2"/>
  <c r="E8" i="2"/>
  <c r="F7" i="2"/>
  <c r="E7" i="2"/>
  <c r="F6" i="2"/>
  <c r="E6" i="2"/>
  <c r="F5" i="2"/>
  <c r="E5" i="2"/>
  <c r="F4" i="2"/>
  <c r="E4" i="2"/>
  <c r="U3" i="2"/>
  <c r="G23" i="2" s="1"/>
  <c r="F3" i="2"/>
  <c r="E3" i="2"/>
  <c r="F2" i="2"/>
  <c r="E2" i="2"/>
  <c r="G2" i="3" l="1"/>
  <c r="J2" i="3" s="1"/>
  <c r="N2" i="3" s="1"/>
  <c r="K2" i="3" s="1"/>
  <c r="M2" i="3" s="1"/>
  <c r="L2" i="3" s="1"/>
  <c r="J9" i="2"/>
  <c r="N9" i="2" s="1"/>
  <c r="K9" i="2" s="1"/>
  <c r="M9" i="2" s="1"/>
  <c r="L9" i="2" s="1"/>
  <c r="J11" i="2"/>
  <c r="N11" i="2" s="1"/>
  <c r="K11" i="2" s="1"/>
  <c r="M11" i="2" s="1"/>
  <c r="L11" i="2" s="1"/>
  <c r="J17" i="2"/>
  <c r="N17" i="2" s="1"/>
  <c r="K17" i="2" s="1"/>
  <c r="M17" i="2" s="1"/>
  <c r="L17" i="2" s="1"/>
  <c r="J19" i="2"/>
  <c r="N19" i="2" s="1"/>
  <c r="K19" i="2" s="1"/>
  <c r="M19" i="2" s="1"/>
  <c r="L19" i="2" s="1"/>
  <c r="J6" i="2"/>
  <c r="N6" i="2" s="1"/>
  <c r="K6" i="2" s="1"/>
  <c r="M6" i="2" s="1"/>
  <c r="L6" i="2" s="1"/>
  <c r="J14" i="2"/>
  <c r="N14" i="2" s="1"/>
  <c r="K14" i="2" s="1"/>
  <c r="M14" i="2" s="1"/>
  <c r="L14" i="2" s="1"/>
  <c r="J22" i="2"/>
  <c r="N22" i="2" s="1"/>
  <c r="K22" i="2" s="1"/>
  <c r="M22" i="2" s="1"/>
  <c r="L22" i="2" s="1"/>
  <c r="G2" i="2"/>
  <c r="J2" i="2" s="1"/>
  <c r="N2" i="2" s="1"/>
  <c r="K2" i="2" s="1"/>
  <c r="M2" i="2" s="1"/>
  <c r="L2" i="2" s="1"/>
  <c r="G3" i="2"/>
  <c r="J3" i="2" s="1"/>
  <c r="N3" i="2" s="1"/>
  <c r="K3" i="2" s="1"/>
  <c r="M3" i="2" s="1"/>
  <c r="L3" i="2" s="1"/>
  <c r="G4" i="2"/>
  <c r="J4" i="2" s="1"/>
  <c r="N4" i="2" s="1"/>
  <c r="K4" i="2" s="1"/>
  <c r="M4" i="2" s="1"/>
  <c r="L4" i="2" s="1"/>
  <c r="G5" i="2"/>
  <c r="J5" i="2" s="1"/>
  <c r="N5" i="2" s="1"/>
  <c r="K5" i="2" s="1"/>
  <c r="M5" i="2" s="1"/>
  <c r="L5" i="2" s="1"/>
  <c r="G6" i="2"/>
  <c r="G7" i="2"/>
  <c r="J7" i="2" s="1"/>
  <c r="N7" i="2" s="1"/>
  <c r="K7" i="2" s="1"/>
  <c r="M7" i="2" s="1"/>
  <c r="L7" i="2" s="1"/>
  <c r="G8" i="2"/>
  <c r="J8" i="2" s="1"/>
  <c r="N8" i="2" s="1"/>
  <c r="K8" i="2" s="1"/>
  <c r="M8" i="2" s="1"/>
  <c r="L8" i="2" s="1"/>
  <c r="G9" i="2"/>
  <c r="G10" i="2"/>
  <c r="J10" i="2" s="1"/>
  <c r="N10" i="2" s="1"/>
  <c r="K10" i="2" s="1"/>
  <c r="M10" i="2" s="1"/>
  <c r="L10" i="2" s="1"/>
  <c r="G11" i="2"/>
  <c r="G12" i="2"/>
  <c r="J12" i="2" s="1"/>
  <c r="N12" i="2" s="1"/>
  <c r="K12" i="2" s="1"/>
  <c r="M12" i="2" s="1"/>
  <c r="L12" i="2" s="1"/>
  <c r="G13" i="2"/>
  <c r="J13" i="2" s="1"/>
  <c r="N13" i="2" s="1"/>
  <c r="K13" i="2" s="1"/>
  <c r="M13" i="2" s="1"/>
  <c r="L13" i="2" s="1"/>
  <c r="G14" i="2"/>
  <c r="G15" i="2"/>
  <c r="J15" i="2" s="1"/>
  <c r="N15" i="2" s="1"/>
  <c r="K15" i="2" s="1"/>
  <c r="M15" i="2" s="1"/>
  <c r="L15" i="2" s="1"/>
  <c r="G16" i="2"/>
  <c r="J16" i="2" s="1"/>
  <c r="N16" i="2" s="1"/>
  <c r="K16" i="2" s="1"/>
  <c r="M16" i="2" s="1"/>
  <c r="L16" i="2" s="1"/>
  <c r="G17" i="2"/>
  <c r="G18" i="2"/>
  <c r="J18" i="2" s="1"/>
  <c r="N18" i="2" s="1"/>
  <c r="K18" i="2" s="1"/>
  <c r="M18" i="2" s="1"/>
  <c r="L18" i="2" s="1"/>
  <c r="G19" i="2"/>
  <c r="G20" i="2"/>
  <c r="J20" i="2" s="1"/>
  <c r="N20" i="2" s="1"/>
  <c r="K20" i="2" s="1"/>
  <c r="M20" i="2" s="1"/>
  <c r="L20" i="2" s="1"/>
  <c r="G21" i="2"/>
  <c r="J21" i="2" s="1"/>
  <c r="N21" i="2" s="1"/>
  <c r="K21" i="2" s="1"/>
  <c r="M21" i="2" s="1"/>
  <c r="L21" i="2" s="1"/>
  <c r="G22" i="2"/>
  <c r="F22" i="1" l="1"/>
  <c r="G22" i="1" s="1"/>
  <c r="E22" i="1"/>
  <c r="J22" i="1" l="1"/>
  <c r="N22" i="1" s="1"/>
  <c r="K22" i="1" s="1"/>
  <c r="M22" i="1" s="1"/>
  <c r="L22" i="1" s="1"/>
  <c r="F17" i="1"/>
  <c r="F18" i="1"/>
  <c r="F19" i="1"/>
  <c r="F20" i="1"/>
  <c r="F21" i="1"/>
  <c r="E17" i="1"/>
  <c r="E18" i="1"/>
  <c r="E19" i="1"/>
  <c r="E20" i="1"/>
  <c r="E21" i="1"/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23" i="1"/>
  <c r="E2" i="1"/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3" i="1"/>
  <c r="F2" i="1"/>
  <c r="G12" i="1" l="1"/>
  <c r="J12" i="1" s="1"/>
  <c r="N12" i="1" s="1"/>
  <c r="K12" i="1" s="1"/>
  <c r="M12" i="1" s="1"/>
  <c r="L12" i="1" s="1"/>
  <c r="G14" i="1"/>
  <c r="J14" i="1" s="1"/>
  <c r="N14" i="1" s="1"/>
  <c r="K14" i="1" s="1"/>
  <c r="M14" i="1" s="1"/>
  <c r="L14" i="1" s="1"/>
  <c r="U3" i="1"/>
  <c r="G9" i="1" l="1"/>
  <c r="J9" i="1" s="1"/>
  <c r="N9" i="1" s="1"/>
  <c r="K9" i="1" s="1"/>
  <c r="M9" i="1" s="1"/>
  <c r="L9" i="1" s="1"/>
  <c r="G17" i="1"/>
  <c r="J17" i="1" s="1"/>
  <c r="N17" i="1" s="1"/>
  <c r="K17" i="1" s="1"/>
  <c r="M17" i="1" s="1"/>
  <c r="L17" i="1" s="1"/>
  <c r="G19" i="1"/>
  <c r="J19" i="1" s="1"/>
  <c r="N19" i="1" s="1"/>
  <c r="K19" i="1" s="1"/>
  <c r="M19" i="1" s="1"/>
  <c r="L19" i="1" s="1"/>
  <c r="G18" i="1"/>
  <c r="J18" i="1" s="1"/>
  <c r="N18" i="1" s="1"/>
  <c r="K18" i="1" s="1"/>
  <c r="M18" i="1" s="1"/>
  <c r="L18" i="1" s="1"/>
  <c r="G21" i="1"/>
  <c r="J21" i="1" s="1"/>
  <c r="N21" i="1" s="1"/>
  <c r="K21" i="1" s="1"/>
  <c r="M21" i="1" s="1"/>
  <c r="L21" i="1" s="1"/>
  <c r="G20" i="1"/>
  <c r="J20" i="1" s="1"/>
  <c r="N20" i="1" s="1"/>
  <c r="K20" i="1" s="1"/>
  <c r="M20" i="1" s="1"/>
  <c r="L20" i="1" s="1"/>
  <c r="G3" i="1"/>
  <c r="J3" i="1" s="1"/>
  <c r="N3" i="1" s="1"/>
  <c r="K3" i="1" s="1"/>
  <c r="M3" i="1" s="1"/>
  <c r="L3" i="1" s="1"/>
  <c r="G16" i="1"/>
  <c r="J16" i="1" s="1"/>
  <c r="N16" i="1" s="1"/>
  <c r="K16" i="1" s="1"/>
  <c r="M16" i="1" s="1"/>
  <c r="L16" i="1" s="1"/>
  <c r="G13" i="1"/>
  <c r="J13" i="1" s="1"/>
  <c r="N13" i="1" s="1"/>
  <c r="K13" i="1" s="1"/>
  <c r="M13" i="1" s="1"/>
  <c r="L13" i="1" s="1"/>
  <c r="G15" i="1"/>
  <c r="J15" i="1" s="1"/>
  <c r="N15" i="1" s="1"/>
  <c r="K15" i="1" s="1"/>
  <c r="M15" i="1" s="1"/>
  <c r="L15" i="1" s="1"/>
  <c r="G23" i="1"/>
  <c r="J23" i="1" s="1"/>
  <c r="N23" i="1" s="1"/>
  <c r="K23" i="1" s="1"/>
  <c r="M23" i="1" s="1"/>
  <c r="L23" i="1" s="1"/>
  <c r="G2" i="1"/>
  <c r="J2" i="1" s="1"/>
  <c r="N2" i="1" s="1"/>
  <c r="K2" i="1" s="1"/>
  <c r="M2" i="1" s="1"/>
  <c r="L2" i="1" s="1"/>
  <c r="G6" i="1"/>
  <c r="J6" i="1" s="1"/>
  <c r="N6" i="1" s="1"/>
  <c r="K6" i="1" s="1"/>
  <c r="M6" i="1" s="1"/>
  <c r="L6" i="1" s="1"/>
  <c r="G7" i="1"/>
  <c r="J7" i="1" s="1"/>
  <c r="N7" i="1" s="1"/>
  <c r="K7" i="1" s="1"/>
  <c r="M7" i="1" s="1"/>
  <c r="L7" i="1" s="1"/>
  <c r="G4" i="1"/>
  <c r="J4" i="1" s="1"/>
  <c r="N4" i="1" s="1"/>
  <c r="K4" i="1" s="1"/>
  <c r="M4" i="1" s="1"/>
  <c r="L4" i="1" s="1"/>
  <c r="G5" i="1"/>
  <c r="J5" i="1" s="1"/>
  <c r="N5" i="1" s="1"/>
  <c r="K5" i="1" s="1"/>
  <c r="M5" i="1" s="1"/>
  <c r="L5" i="1" s="1"/>
  <c r="G10" i="1"/>
  <c r="J10" i="1" s="1"/>
  <c r="N10" i="1" s="1"/>
  <c r="K10" i="1" s="1"/>
  <c r="M10" i="1" s="1"/>
  <c r="L10" i="1" s="1"/>
  <c r="G11" i="1"/>
  <c r="J11" i="1" s="1"/>
  <c r="N11" i="1" s="1"/>
  <c r="K11" i="1" s="1"/>
  <c r="M11" i="1" s="1"/>
  <c r="L11" i="1" s="1"/>
  <c r="G8" i="1"/>
  <c r="J8" i="1" s="1"/>
  <c r="N8" i="1" s="1"/>
  <c r="K8" i="1" s="1"/>
  <c r="M8" i="1" s="1"/>
  <c r="L8" i="1" s="1"/>
</calcChain>
</file>

<file path=xl/sharedStrings.xml><?xml version="1.0" encoding="utf-8"?>
<sst xmlns="http://schemas.openxmlformats.org/spreadsheetml/2006/main" count="270" uniqueCount="155">
  <si>
    <t>Total counts (cpm)</t>
  </si>
  <si>
    <t>Time elapsed (hrs)</t>
  </si>
  <si>
    <t>Decay constant of Y-90=</t>
  </si>
  <si>
    <t xml:space="preserve">Sample name </t>
  </si>
  <si>
    <t>Time measured</t>
  </si>
  <si>
    <t>Time separated</t>
  </si>
  <si>
    <t>Ingrowth factor</t>
  </si>
  <si>
    <t>CPM of Sr-90</t>
  </si>
  <si>
    <t xml:space="preserve">CPM of Y-90 </t>
  </si>
  <si>
    <t>DPM Total</t>
  </si>
  <si>
    <t>DPM Y-90</t>
  </si>
  <si>
    <t>DPM Sr-90</t>
  </si>
  <si>
    <t>Efficiency factor (Sr)</t>
  </si>
  <si>
    <t>Efficiency Factor (Y)</t>
  </si>
  <si>
    <t>Total bkgd corrected counts (cpm)</t>
  </si>
  <si>
    <t>Blk</t>
  </si>
  <si>
    <t>CT21L 1 mL</t>
  </si>
  <si>
    <t>CT21L 2 mL</t>
  </si>
  <si>
    <t>CT21L 3 mL</t>
  </si>
  <si>
    <t>CT21L 4 mL</t>
  </si>
  <si>
    <t>CT21L 5 mL</t>
  </si>
  <si>
    <t>CT21L 6 mL</t>
  </si>
  <si>
    <t>CT21L 7 mL</t>
  </si>
  <si>
    <t>CT21L 8 mL</t>
  </si>
  <si>
    <t>CT21L 9 mL</t>
  </si>
  <si>
    <t>CT21L 10 mL</t>
  </si>
  <si>
    <t>CT21W 1.5 mL</t>
  </si>
  <si>
    <t>CT21W 2.5 mL</t>
  </si>
  <si>
    <t>CT21W 3.5 mL</t>
  </si>
  <si>
    <t>CT21W 4.5 mL</t>
  </si>
  <si>
    <t>CT21W 5.5 mL</t>
  </si>
  <si>
    <t>CT21W 6.5 mL</t>
  </si>
  <si>
    <t>CT21W 7.5 mL</t>
  </si>
  <si>
    <t>CT21W 8.5 mL</t>
  </si>
  <si>
    <t>CT21W 9.5 mL</t>
  </si>
  <si>
    <t>CT21W 10.5 mL</t>
  </si>
  <si>
    <t>CT21W 11.5 mL</t>
  </si>
  <si>
    <t>6 ml/min</t>
  </si>
  <si>
    <t>CT19L 1 mL</t>
  </si>
  <si>
    <t>CT19L 2 mL</t>
  </si>
  <si>
    <t>CT19L 3 mL</t>
  </si>
  <si>
    <t>CT19L 4 mL</t>
  </si>
  <si>
    <t>CT19L 5 mL</t>
  </si>
  <si>
    <t>CT19L 6 mL</t>
  </si>
  <si>
    <t>CT19L 7 mL</t>
  </si>
  <si>
    <t>CT19L 8 mL</t>
  </si>
  <si>
    <t>CT19L 9 mL</t>
  </si>
  <si>
    <t>CT19L 10 mL</t>
  </si>
  <si>
    <t>CT19W 1.5 mL</t>
  </si>
  <si>
    <t>CT19W 2.5 mL</t>
  </si>
  <si>
    <t>CT19W 3.5 mL</t>
  </si>
  <si>
    <t>CT19W 4.5 mL</t>
  </si>
  <si>
    <t>CT19W 5.5 mL</t>
  </si>
  <si>
    <t>CT19W 6.5 mL</t>
  </si>
  <si>
    <t>CT19W 7.5 mL</t>
  </si>
  <si>
    <t>CT19W 8.5 mL</t>
  </si>
  <si>
    <t>CT19W 9.5 mL</t>
  </si>
  <si>
    <t>CT19W 10.5 mL</t>
  </si>
  <si>
    <t>CT19W 11.5 mL</t>
  </si>
  <si>
    <t>1 ml/min</t>
  </si>
  <si>
    <t>CT20L 1 mL</t>
  </si>
  <si>
    <t>CT20L 2 mL</t>
  </si>
  <si>
    <t>CT20L 3 mL</t>
  </si>
  <si>
    <t>CT20L 4 mL</t>
  </si>
  <si>
    <t>CT20L 5 mL</t>
  </si>
  <si>
    <t>CT20L 6 mL</t>
  </si>
  <si>
    <t>CT20L 7 mL</t>
  </si>
  <si>
    <t>CT20L 8 mL</t>
  </si>
  <si>
    <t>CT20L 9 mL</t>
  </si>
  <si>
    <t>CT20L 10 mL</t>
  </si>
  <si>
    <t>CT20W 1.5 mL</t>
  </si>
  <si>
    <t>CT20W 2.5 mL</t>
  </si>
  <si>
    <t>CT20W 3.5 mL</t>
  </si>
  <si>
    <t>CT20W 4.5 mL</t>
  </si>
  <si>
    <t>CT20W 5.5 mL</t>
  </si>
  <si>
    <t>CT20W 6.5 mL</t>
  </si>
  <si>
    <t>CT20W 7.5 mL</t>
  </si>
  <si>
    <t>CT20W 8.5 mL</t>
  </si>
  <si>
    <t>CT20W 9.5 mL</t>
  </si>
  <si>
    <t>CT20W 10.5 mL</t>
  </si>
  <si>
    <t>CT20W 11.5 mL</t>
  </si>
  <si>
    <t>3 ml/min</t>
  </si>
  <si>
    <t>Cumulative counts</t>
  </si>
  <si>
    <t>CT22L 1 mL</t>
  </si>
  <si>
    <t>CT22L 2 mL</t>
  </si>
  <si>
    <t>CT22L 3 mL</t>
  </si>
  <si>
    <t>CT22L 4 mL</t>
  </si>
  <si>
    <t>CT22L 5 mL</t>
  </si>
  <si>
    <t>CT22L 6 mL</t>
  </si>
  <si>
    <t>CT22L 7 mL</t>
  </si>
  <si>
    <t>CT22L 8 mL</t>
  </si>
  <si>
    <t>CT22L 9 mL</t>
  </si>
  <si>
    <t>CT22L 10 mL</t>
  </si>
  <si>
    <t>CT22W 1.5 mL</t>
  </si>
  <si>
    <t>CT22W 2.5 mL</t>
  </si>
  <si>
    <t>CT22W 3.5 mL</t>
  </si>
  <si>
    <t>CT22W 4.5 mL</t>
  </si>
  <si>
    <t>CT22W 5.5 mL</t>
  </si>
  <si>
    <t>CT22W 6.5 mL</t>
  </si>
  <si>
    <t>CT22W 7.5 mL</t>
  </si>
  <si>
    <t>CT22W 8.5 mL</t>
  </si>
  <si>
    <t>CT22W 9.5 mL</t>
  </si>
  <si>
    <t>CT22W 10.5 mL</t>
  </si>
  <si>
    <t>CT22W 11.5 mL</t>
  </si>
  <si>
    <t>5 ml/min</t>
  </si>
  <si>
    <t>CT23L 1 mL</t>
  </si>
  <si>
    <t>CT23L 2 mL</t>
  </si>
  <si>
    <t>CT23L 3 mL</t>
  </si>
  <si>
    <t>CT23L 4 mL</t>
  </si>
  <si>
    <t>CT23L 5 mL</t>
  </si>
  <si>
    <t>CT23L 6 mL</t>
  </si>
  <si>
    <t>CT23L 7 mL</t>
  </si>
  <si>
    <t>CT23L 8 mL</t>
  </si>
  <si>
    <t>CT23L 9 mL</t>
  </si>
  <si>
    <t>CT23L 10 mL</t>
  </si>
  <si>
    <t>CT23W 1.5 mL</t>
  </si>
  <si>
    <t>CT23W 2.5 mL</t>
  </si>
  <si>
    <t>CT23W 3.5 mL</t>
  </si>
  <si>
    <t>CT23W 4.5 mL</t>
  </si>
  <si>
    <t>CT23W 5.5 mL</t>
  </si>
  <si>
    <t>CT23W 6.5 mL</t>
  </si>
  <si>
    <t>CT23W 7.5 mL</t>
  </si>
  <si>
    <t>CT23W 8.5 mL</t>
  </si>
  <si>
    <t>CT23W 9.5 mL</t>
  </si>
  <si>
    <t>CT23W 10.5 mL</t>
  </si>
  <si>
    <t>CT23W 11.5 mL</t>
  </si>
  <si>
    <t>4 ml/min</t>
  </si>
  <si>
    <t>CT24L 1 mL</t>
  </si>
  <si>
    <t>CT24L 2 mL</t>
  </si>
  <si>
    <t>CT24L 3 mL</t>
  </si>
  <si>
    <t>CT24L 4 mL</t>
  </si>
  <si>
    <t>CT24L 5 mL</t>
  </si>
  <si>
    <t>CT24L 6 mL</t>
  </si>
  <si>
    <t>CT24L 7 mL</t>
  </si>
  <si>
    <t>CT24L 8 mL</t>
  </si>
  <si>
    <t>CT24L 9 mL</t>
  </si>
  <si>
    <t>CT24L 10 mL</t>
  </si>
  <si>
    <t>CT24W 1.5 mL</t>
  </si>
  <si>
    <t>CT24W 2.5 mL</t>
  </si>
  <si>
    <t>CT24W 3.5 mL</t>
  </si>
  <si>
    <t>CT24W 4.5 mL</t>
  </si>
  <si>
    <t>CT24W 5.5 mL</t>
  </si>
  <si>
    <t>CT24W 6.5 mL</t>
  </si>
  <si>
    <t>CT24W 7.5 mL</t>
  </si>
  <si>
    <t>CT24W 8.5 mL</t>
  </si>
  <si>
    <t>CT24W 9.5 mL</t>
  </si>
  <si>
    <t>CT24W 10.5 mL</t>
  </si>
  <si>
    <t>CT24W 11.5 mL</t>
  </si>
  <si>
    <t>2 ml/min</t>
  </si>
  <si>
    <t>Decay corrected</t>
  </si>
  <si>
    <t>Cumulative DC Counts</t>
  </si>
  <si>
    <t>weight corrected</t>
  </si>
  <si>
    <t>Sample weights</t>
  </si>
  <si>
    <t>Total =</t>
  </si>
  <si>
    <t xml:space="preserve">% of 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</si>
</sst>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2" fontId="0" fillId="0" borderId="0" xfId="0" applyNumberFormat="1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Flow rate effect on Sr beakthrough during wash and load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CT19L!$E$27</c:f>
              <c:strCache>
                <c:ptCount val="1"/>
                <c:pt idx="0">
                  <c:v>1 ml/min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CT19L!$A$2:$A$22</c:f>
              <c:strCache>
                <c:ptCount val="21"/>
                <c:pt idx="0">
                  <c:v>CT19L 1 mL</c:v>
                </c:pt>
                <c:pt idx="1">
                  <c:v>CT19L 2 mL</c:v>
                </c:pt>
                <c:pt idx="2">
                  <c:v>CT19L 3 mL</c:v>
                </c:pt>
                <c:pt idx="3">
                  <c:v>CT19L 4 mL</c:v>
                </c:pt>
                <c:pt idx="4">
                  <c:v>CT19L 5 mL</c:v>
                </c:pt>
                <c:pt idx="5">
                  <c:v>CT19L 6 mL</c:v>
                </c:pt>
                <c:pt idx="6">
                  <c:v>CT19L 7 mL</c:v>
                </c:pt>
                <c:pt idx="7">
                  <c:v>CT19L 8 mL</c:v>
                </c:pt>
                <c:pt idx="8">
                  <c:v>CT19L 9 mL</c:v>
                </c:pt>
                <c:pt idx="9">
                  <c:v>CT19L 10 mL</c:v>
                </c:pt>
                <c:pt idx="10">
                  <c:v>CT19W 1.5 mL</c:v>
                </c:pt>
                <c:pt idx="11">
                  <c:v>CT19W 2.5 mL</c:v>
                </c:pt>
                <c:pt idx="12">
                  <c:v>CT19W 3.5 mL</c:v>
                </c:pt>
                <c:pt idx="13">
                  <c:v>CT19W 4.5 mL</c:v>
                </c:pt>
                <c:pt idx="14">
                  <c:v>CT19W 5.5 mL</c:v>
                </c:pt>
                <c:pt idx="15">
                  <c:v>CT19W 6.5 mL</c:v>
                </c:pt>
                <c:pt idx="16">
                  <c:v>CT19W 7.5 mL</c:v>
                </c:pt>
                <c:pt idx="17">
                  <c:v>CT19W 8.5 mL</c:v>
                </c:pt>
                <c:pt idx="18">
                  <c:v>CT19W 9.5 mL</c:v>
                </c:pt>
                <c:pt idx="19">
                  <c:v>CT19W 10.5 mL</c:v>
                </c:pt>
                <c:pt idx="20">
                  <c:v>CT19W 11.5 mL</c:v>
                </c:pt>
              </c:strCache>
            </c:strRef>
          </c:xVal>
          <c:yVal>
            <c:numRef>
              <c:f>CT19L!$S$2:$S$22</c:f>
              <c:numCache>
                <c:formatCode>General</c:formatCode>
                <c:ptCount val="21"/>
                <c:pt idx="0">
                  <c:v>1.3906569062589134</c:v>
                </c:pt>
                <c:pt idx="1">
                  <c:v>-0.21833946452762143</c:v>
                </c:pt>
                <c:pt idx="2">
                  <c:v>2.3029713953464848</c:v>
                </c:pt>
                <c:pt idx="3">
                  <c:v>61.910812151586128</c:v>
                </c:pt>
                <c:pt idx="4">
                  <c:v>111.3998378918874</c:v>
                </c:pt>
                <c:pt idx="5">
                  <c:v>127.47736093130625</c:v>
                </c:pt>
                <c:pt idx="6">
                  <c:v>127.12565148131085</c:v>
                </c:pt>
                <c:pt idx="7">
                  <c:v>125.47785055650085</c:v>
                </c:pt>
                <c:pt idx="8">
                  <c:v>126.74055013395363</c:v>
                </c:pt>
                <c:pt idx="9">
                  <c:v>124.0817024800661</c:v>
                </c:pt>
                <c:pt idx="10">
                  <c:v>130.88212343599264</c:v>
                </c:pt>
                <c:pt idx="11">
                  <c:v>121.53153656043411</c:v>
                </c:pt>
                <c:pt idx="12">
                  <c:v>108.45635095631219</c:v>
                </c:pt>
                <c:pt idx="13">
                  <c:v>33.172239024067785</c:v>
                </c:pt>
                <c:pt idx="14">
                  <c:v>7.8004077674054937</c:v>
                </c:pt>
                <c:pt idx="15">
                  <c:v>1.7712860362653453</c:v>
                </c:pt>
                <c:pt idx="16">
                  <c:v>1.9589249833630251</c:v>
                </c:pt>
                <c:pt idx="17">
                  <c:v>0.12517528504461475</c:v>
                </c:pt>
                <c:pt idx="18">
                  <c:v>0.76349855280669088</c:v>
                </c:pt>
                <c:pt idx="19">
                  <c:v>-0.51893807634041289</c:v>
                </c:pt>
                <c:pt idx="20">
                  <c:v>0.32405378357055775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7B-4F14-B70F-0E5185AA65B0}"/>
            </c:ext>
          </c:extLst>
        </c:ser>
        <c:ser>
          <c:idx val="5"/>
          <c:order val="1"/>
          <c:tx>
            <c:v>2 mL/min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strRef>
              <c:f>CT24L!$A$2:$A$22</c:f>
              <c:strCache>
                <c:ptCount val="21"/>
                <c:pt idx="0">
                  <c:v>CT24L 1 mL</c:v>
                </c:pt>
                <c:pt idx="1">
                  <c:v>CT24L 2 mL</c:v>
                </c:pt>
                <c:pt idx="2">
                  <c:v>CT24L 3 mL</c:v>
                </c:pt>
                <c:pt idx="3">
                  <c:v>CT24L 4 mL</c:v>
                </c:pt>
                <c:pt idx="4">
                  <c:v>CT24L 5 mL</c:v>
                </c:pt>
                <c:pt idx="5">
                  <c:v>CT24L 6 mL</c:v>
                </c:pt>
                <c:pt idx="6">
                  <c:v>CT24L 7 mL</c:v>
                </c:pt>
                <c:pt idx="7">
                  <c:v>CT24L 8 mL</c:v>
                </c:pt>
                <c:pt idx="8">
                  <c:v>CT24L 9 mL</c:v>
                </c:pt>
                <c:pt idx="9">
                  <c:v>CT24L 10 mL</c:v>
                </c:pt>
                <c:pt idx="10">
                  <c:v>CT24W 1.5 mL</c:v>
                </c:pt>
                <c:pt idx="11">
                  <c:v>CT24W 2.5 mL</c:v>
                </c:pt>
                <c:pt idx="12">
                  <c:v>CT24W 3.5 mL</c:v>
                </c:pt>
                <c:pt idx="13">
                  <c:v>CT24W 4.5 mL</c:v>
                </c:pt>
                <c:pt idx="14">
                  <c:v>CT24W 5.5 mL</c:v>
                </c:pt>
                <c:pt idx="15">
                  <c:v>CT24W 6.5 mL</c:v>
                </c:pt>
                <c:pt idx="16">
                  <c:v>CT24W 7.5 mL</c:v>
                </c:pt>
                <c:pt idx="17">
                  <c:v>CT24W 8.5 mL</c:v>
                </c:pt>
                <c:pt idx="18">
                  <c:v>CT24W 9.5 mL</c:v>
                </c:pt>
                <c:pt idx="19">
                  <c:v>CT24W 10.5 mL</c:v>
                </c:pt>
                <c:pt idx="20">
                  <c:v>CT24W 11.5 mL</c:v>
                </c:pt>
              </c:strCache>
            </c:strRef>
          </c:xVal>
          <c:yVal>
            <c:numRef>
              <c:f>CT24L!$S$2:$S$22</c:f>
              <c:numCache>
                <c:formatCode>General</c:formatCode>
                <c:ptCount val="21"/>
                <c:pt idx="0">
                  <c:v>-0.21501261634757596</c:v>
                </c:pt>
                <c:pt idx="1">
                  <c:v>4.507570783018694E-2</c:v>
                </c:pt>
                <c:pt idx="2">
                  <c:v>-0.32694181955973733</c:v>
                </c:pt>
                <c:pt idx="3">
                  <c:v>49.720091472452935</c:v>
                </c:pt>
                <c:pt idx="4">
                  <c:v>85.329704217548937</c:v>
                </c:pt>
                <c:pt idx="5">
                  <c:v>96.563987909297708</c:v>
                </c:pt>
                <c:pt idx="6">
                  <c:v>96.326385079696394</c:v>
                </c:pt>
                <c:pt idx="7">
                  <c:v>95.848448791784165</c:v>
                </c:pt>
                <c:pt idx="8">
                  <c:v>91.005165355371346</c:v>
                </c:pt>
                <c:pt idx="9">
                  <c:v>97.471804154778781</c:v>
                </c:pt>
                <c:pt idx="10">
                  <c:v>95.688435353815308</c:v>
                </c:pt>
                <c:pt idx="11">
                  <c:v>100.13335864687424</c:v>
                </c:pt>
                <c:pt idx="12">
                  <c:v>81.923280924865267</c:v>
                </c:pt>
                <c:pt idx="13">
                  <c:v>28.06832365565025</c:v>
                </c:pt>
                <c:pt idx="14">
                  <c:v>8.0480967933456427</c:v>
                </c:pt>
                <c:pt idx="15">
                  <c:v>3.6041508099928188</c:v>
                </c:pt>
                <c:pt idx="16">
                  <c:v>4.1514161198610138</c:v>
                </c:pt>
                <c:pt idx="17">
                  <c:v>3.0442554356129139</c:v>
                </c:pt>
                <c:pt idx="18">
                  <c:v>3.718746878301761</c:v>
                </c:pt>
                <c:pt idx="19">
                  <c:v>3.5769966862604483</c:v>
                </c:pt>
                <c:pt idx="20">
                  <c:v>4.0840394950999732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B36-4C1E-8285-AEEE8246E2E6}"/>
            </c:ext>
          </c:extLst>
        </c:ser>
        <c:ser>
          <c:idx val="1"/>
          <c:order val="2"/>
          <c:tx>
            <c:strRef>
              <c:f>CT20L!$E$27</c:f>
              <c:strCache>
                <c:ptCount val="1"/>
                <c:pt idx="0">
                  <c:v>3 ml/min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CT20L!$A$2:$A$22</c:f>
              <c:strCache>
                <c:ptCount val="21"/>
                <c:pt idx="0">
                  <c:v>CT20L 1 mL</c:v>
                </c:pt>
                <c:pt idx="1">
                  <c:v>CT20L 2 mL</c:v>
                </c:pt>
                <c:pt idx="2">
                  <c:v>CT20L 3 mL</c:v>
                </c:pt>
                <c:pt idx="3">
                  <c:v>CT20L 4 mL</c:v>
                </c:pt>
                <c:pt idx="4">
                  <c:v>CT20L 5 mL</c:v>
                </c:pt>
                <c:pt idx="5">
                  <c:v>CT20L 6 mL</c:v>
                </c:pt>
                <c:pt idx="6">
                  <c:v>CT20L 7 mL</c:v>
                </c:pt>
                <c:pt idx="7">
                  <c:v>CT20L 8 mL</c:v>
                </c:pt>
                <c:pt idx="8">
                  <c:v>CT20L 9 mL</c:v>
                </c:pt>
                <c:pt idx="9">
                  <c:v>CT20L 10 mL</c:v>
                </c:pt>
                <c:pt idx="10">
                  <c:v>CT20W 1.5 mL</c:v>
                </c:pt>
                <c:pt idx="11">
                  <c:v>CT20W 2.5 mL</c:v>
                </c:pt>
                <c:pt idx="12">
                  <c:v>CT20W 3.5 mL</c:v>
                </c:pt>
                <c:pt idx="13">
                  <c:v>CT20W 4.5 mL</c:v>
                </c:pt>
                <c:pt idx="14">
                  <c:v>CT20W 5.5 mL</c:v>
                </c:pt>
                <c:pt idx="15">
                  <c:v>CT20W 6.5 mL</c:v>
                </c:pt>
                <c:pt idx="16">
                  <c:v>CT20W 7.5 mL</c:v>
                </c:pt>
                <c:pt idx="17">
                  <c:v>CT20W 8.5 mL</c:v>
                </c:pt>
                <c:pt idx="18">
                  <c:v>CT20W 9.5 mL</c:v>
                </c:pt>
                <c:pt idx="19">
                  <c:v>CT20W 10.5 mL</c:v>
                </c:pt>
                <c:pt idx="20">
                  <c:v>CT20W 11.5 mL</c:v>
                </c:pt>
              </c:strCache>
            </c:strRef>
          </c:xVal>
          <c:yVal>
            <c:numRef>
              <c:f>CT20L!$S$2:$S$22</c:f>
              <c:numCache>
                <c:formatCode>General</c:formatCode>
                <c:ptCount val="21"/>
                <c:pt idx="0">
                  <c:v>0.30902915016409993</c:v>
                </c:pt>
                <c:pt idx="1">
                  <c:v>-4.2951875947486652E-2</c:v>
                </c:pt>
                <c:pt idx="2">
                  <c:v>2.204956813172616</c:v>
                </c:pt>
                <c:pt idx="3">
                  <c:v>57.519718189227689</c:v>
                </c:pt>
                <c:pt idx="4">
                  <c:v>111.09765224420794</c:v>
                </c:pt>
                <c:pt idx="5">
                  <c:v>124.22900483767798</c:v>
                </c:pt>
                <c:pt idx="6">
                  <c:v>124.83862599973186</c:v>
                </c:pt>
                <c:pt idx="7">
                  <c:v>124.98934533871027</c:v>
                </c:pt>
                <c:pt idx="8">
                  <c:v>130.12952911602807</c:v>
                </c:pt>
                <c:pt idx="9">
                  <c:v>130.03923088780013</c:v>
                </c:pt>
                <c:pt idx="10">
                  <c:v>131.20408211404387</c:v>
                </c:pt>
                <c:pt idx="11">
                  <c:v>134.42422434866981</c:v>
                </c:pt>
                <c:pt idx="12">
                  <c:v>116.42260487194949</c:v>
                </c:pt>
                <c:pt idx="13">
                  <c:v>45.025904018229681</c:v>
                </c:pt>
                <c:pt idx="14">
                  <c:v>11.587942268372398</c:v>
                </c:pt>
                <c:pt idx="15">
                  <c:v>3.9625394482641862</c:v>
                </c:pt>
                <c:pt idx="16">
                  <c:v>4.2948057217305138</c:v>
                </c:pt>
                <c:pt idx="17">
                  <c:v>3.2687775829774037</c:v>
                </c:pt>
                <c:pt idx="18">
                  <c:v>3.5048003695231125</c:v>
                </c:pt>
                <c:pt idx="19">
                  <c:v>3.7483220990799921</c:v>
                </c:pt>
                <c:pt idx="20">
                  <c:v>4.2769011985815828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17B-4F14-B70F-0E5185AA65B0}"/>
            </c:ext>
          </c:extLst>
        </c:ser>
        <c:ser>
          <c:idx val="4"/>
          <c:order val="3"/>
          <c:tx>
            <c:v>4 mL/min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strRef>
              <c:f>CT23L!$A$2:$A$22</c:f>
              <c:strCache>
                <c:ptCount val="21"/>
                <c:pt idx="0">
                  <c:v>CT23L 1 mL</c:v>
                </c:pt>
                <c:pt idx="1">
                  <c:v>CT23L 2 mL</c:v>
                </c:pt>
                <c:pt idx="2">
                  <c:v>CT23L 3 mL</c:v>
                </c:pt>
                <c:pt idx="3">
                  <c:v>CT23L 4 mL</c:v>
                </c:pt>
                <c:pt idx="4">
                  <c:v>CT23L 5 mL</c:v>
                </c:pt>
                <c:pt idx="5">
                  <c:v>CT23L 6 mL</c:v>
                </c:pt>
                <c:pt idx="6">
                  <c:v>CT23L 7 mL</c:v>
                </c:pt>
                <c:pt idx="7">
                  <c:v>CT23L 8 mL</c:v>
                </c:pt>
                <c:pt idx="8">
                  <c:v>CT23L 9 mL</c:v>
                </c:pt>
                <c:pt idx="9">
                  <c:v>CT23L 10 mL</c:v>
                </c:pt>
                <c:pt idx="10">
                  <c:v>CT23W 1.5 mL</c:v>
                </c:pt>
                <c:pt idx="11">
                  <c:v>CT23W 2.5 mL</c:v>
                </c:pt>
                <c:pt idx="12">
                  <c:v>CT23W 3.5 mL</c:v>
                </c:pt>
                <c:pt idx="13">
                  <c:v>CT23W 4.5 mL</c:v>
                </c:pt>
                <c:pt idx="14">
                  <c:v>CT23W 5.5 mL</c:v>
                </c:pt>
                <c:pt idx="15">
                  <c:v>CT23W 6.5 mL</c:v>
                </c:pt>
                <c:pt idx="16">
                  <c:v>CT23W 7.5 mL</c:v>
                </c:pt>
                <c:pt idx="17">
                  <c:v>CT23W 8.5 mL</c:v>
                </c:pt>
                <c:pt idx="18">
                  <c:v>CT23W 9.5 mL</c:v>
                </c:pt>
                <c:pt idx="19">
                  <c:v>CT23W 10.5 mL</c:v>
                </c:pt>
                <c:pt idx="20">
                  <c:v>CT23W 11.5 mL</c:v>
                </c:pt>
              </c:strCache>
            </c:strRef>
          </c:xVal>
          <c:yVal>
            <c:numRef>
              <c:f>CT23L!$S$2:$S$22</c:f>
              <c:numCache>
                <c:formatCode>General</c:formatCode>
                <c:ptCount val="21"/>
                <c:pt idx="0">
                  <c:v>1.1958823669778011</c:v>
                </c:pt>
                <c:pt idx="1">
                  <c:v>3.6139465747697566E-2</c:v>
                </c:pt>
                <c:pt idx="2">
                  <c:v>3.0271701091097314</c:v>
                </c:pt>
                <c:pt idx="3">
                  <c:v>59.477582672145175</c:v>
                </c:pt>
                <c:pt idx="4">
                  <c:v>111.6348892781586</c:v>
                </c:pt>
                <c:pt idx="5">
                  <c:v>119.58246687593726</c:v>
                </c:pt>
                <c:pt idx="6">
                  <c:v>125.32430780966753</c:v>
                </c:pt>
                <c:pt idx="7">
                  <c:v>128.72798798017644</c:v>
                </c:pt>
                <c:pt idx="8">
                  <c:v>124.00450802633053</c:v>
                </c:pt>
                <c:pt idx="9">
                  <c:v>128.49320333311024</c:v>
                </c:pt>
                <c:pt idx="10">
                  <c:v>118.7760320364161</c:v>
                </c:pt>
                <c:pt idx="11">
                  <c:v>134.15141565762565</c:v>
                </c:pt>
                <c:pt idx="12">
                  <c:v>114.02896144714063</c:v>
                </c:pt>
                <c:pt idx="13">
                  <c:v>44.6841533142589</c:v>
                </c:pt>
                <c:pt idx="14">
                  <c:v>16.296695019268729</c:v>
                </c:pt>
                <c:pt idx="15">
                  <c:v>10.085916259038115</c:v>
                </c:pt>
                <c:pt idx="16">
                  <c:v>7.6504896427339464</c:v>
                </c:pt>
                <c:pt idx="17">
                  <c:v>6.714899789366795</c:v>
                </c:pt>
                <c:pt idx="18">
                  <c:v>9.4454212635044303</c:v>
                </c:pt>
                <c:pt idx="19">
                  <c:v>7.5212934800327869</c:v>
                </c:pt>
                <c:pt idx="20">
                  <c:v>9.0415935316672424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B36-4C1E-8285-AEEE8246E2E6}"/>
            </c:ext>
          </c:extLst>
        </c:ser>
        <c:ser>
          <c:idx val="3"/>
          <c:order val="4"/>
          <c:tx>
            <c:v>5 mL/min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CT22L!$A$2:$A$22</c:f>
              <c:strCache>
                <c:ptCount val="21"/>
                <c:pt idx="0">
                  <c:v>CT22L 1 mL</c:v>
                </c:pt>
                <c:pt idx="1">
                  <c:v>CT22L 2 mL</c:v>
                </c:pt>
                <c:pt idx="2">
                  <c:v>CT22L 3 mL</c:v>
                </c:pt>
                <c:pt idx="3">
                  <c:v>CT22L 4 mL</c:v>
                </c:pt>
                <c:pt idx="4">
                  <c:v>CT22L 5 mL</c:v>
                </c:pt>
                <c:pt idx="5">
                  <c:v>CT22L 6 mL</c:v>
                </c:pt>
                <c:pt idx="6">
                  <c:v>CT22L 7 mL</c:v>
                </c:pt>
                <c:pt idx="7">
                  <c:v>CT22L 8 mL</c:v>
                </c:pt>
                <c:pt idx="8">
                  <c:v>CT22L 9 mL</c:v>
                </c:pt>
                <c:pt idx="9">
                  <c:v>CT22L 10 mL</c:v>
                </c:pt>
                <c:pt idx="10">
                  <c:v>CT22W 1.5 mL</c:v>
                </c:pt>
                <c:pt idx="11">
                  <c:v>CT22W 2.5 mL</c:v>
                </c:pt>
                <c:pt idx="12">
                  <c:v>CT22W 3.5 mL</c:v>
                </c:pt>
                <c:pt idx="13">
                  <c:v>CT22W 4.5 mL</c:v>
                </c:pt>
                <c:pt idx="14">
                  <c:v>CT22W 5.5 mL</c:v>
                </c:pt>
                <c:pt idx="15">
                  <c:v>CT22W 6.5 mL</c:v>
                </c:pt>
                <c:pt idx="16">
                  <c:v>CT22W 7.5 mL</c:v>
                </c:pt>
                <c:pt idx="17">
                  <c:v>CT22W 8.5 mL</c:v>
                </c:pt>
                <c:pt idx="18">
                  <c:v>CT22W 9.5 mL</c:v>
                </c:pt>
                <c:pt idx="19">
                  <c:v>CT22W 10.5 mL</c:v>
                </c:pt>
                <c:pt idx="20">
                  <c:v>CT22W 11.5 mL</c:v>
                </c:pt>
              </c:strCache>
            </c:strRef>
          </c:xVal>
          <c:yVal>
            <c:numRef>
              <c:f>CT22L!$S$2:$S$22</c:f>
              <c:numCache>
                <c:formatCode>General</c:formatCode>
                <c:ptCount val="21"/>
                <c:pt idx="0">
                  <c:v>-0.88248993174231527</c:v>
                </c:pt>
                <c:pt idx="1">
                  <c:v>-0.48523386205148189</c:v>
                </c:pt>
                <c:pt idx="2">
                  <c:v>0.56585085919672062</c:v>
                </c:pt>
                <c:pt idx="3">
                  <c:v>48.985033991494902</c:v>
                </c:pt>
                <c:pt idx="4">
                  <c:v>109.75575393008094</c:v>
                </c:pt>
                <c:pt idx="5">
                  <c:v>128.06552935022046</c:v>
                </c:pt>
                <c:pt idx="6">
                  <c:v>128.21675134410012</c:v>
                </c:pt>
                <c:pt idx="7">
                  <c:v>131.42414232117451</c:v>
                </c:pt>
                <c:pt idx="8">
                  <c:v>134.48759708608236</c:v>
                </c:pt>
                <c:pt idx="9">
                  <c:v>139.18422473491785</c:v>
                </c:pt>
                <c:pt idx="10">
                  <c:v>132.30978989395703</c:v>
                </c:pt>
                <c:pt idx="11">
                  <c:v>136.56059271656582</c:v>
                </c:pt>
                <c:pt idx="12">
                  <c:v>116.9057035993434</c:v>
                </c:pt>
                <c:pt idx="13">
                  <c:v>59.002175124530574</c:v>
                </c:pt>
                <c:pt idx="14">
                  <c:v>19.460058972546946</c:v>
                </c:pt>
                <c:pt idx="15">
                  <c:v>7.6893017786699422</c:v>
                </c:pt>
                <c:pt idx="16">
                  <c:v>7.5685113758636247</c:v>
                </c:pt>
                <c:pt idx="17">
                  <c:v>6.2308129381387101</c:v>
                </c:pt>
                <c:pt idx="18">
                  <c:v>5.8548358602497732</c:v>
                </c:pt>
                <c:pt idx="19">
                  <c:v>5.5703297938004361</c:v>
                </c:pt>
                <c:pt idx="20">
                  <c:v>5.9927101919998096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36-4C1E-8285-AEEE8246E2E6}"/>
            </c:ext>
          </c:extLst>
        </c:ser>
        <c:ser>
          <c:idx val="2"/>
          <c:order val="5"/>
          <c:tx>
            <c:strRef>
              <c:f>CT21L!$E$27</c:f>
              <c:strCache>
                <c:ptCount val="1"/>
                <c:pt idx="0">
                  <c:v>6 ml/min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CT21L!$A$2:$A$22</c:f>
              <c:strCache>
                <c:ptCount val="21"/>
                <c:pt idx="0">
                  <c:v>CT21L 1 mL</c:v>
                </c:pt>
                <c:pt idx="1">
                  <c:v>CT21L 2 mL</c:v>
                </c:pt>
                <c:pt idx="2">
                  <c:v>CT21L 3 mL</c:v>
                </c:pt>
                <c:pt idx="3">
                  <c:v>CT21L 4 mL</c:v>
                </c:pt>
                <c:pt idx="4">
                  <c:v>CT21L 5 mL</c:v>
                </c:pt>
                <c:pt idx="5">
                  <c:v>CT21L 6 mL</c:v>
                </c:pt>
                <c:pt idx="6">
                  <c:v>CT21L 7 mL</c:v>
                </c:pt>
                <c:pt idx="7">
                  <c:v>CT21L 8 mL</c:v>
                </c:pt>
                <c:pt idx="8">
                  <c:v>CT21L 9 mL</c:v>
                </c:pt>
                <c:pt idx="9">
                  <c:v>CT21L 10 mL</c:v>
                </c:pt>
                <c:pt idx="10">
                  <c:v>CT21W 1.5 mL</c:v>
                </c:pt>
                <c:pt idx="11">
                  <c:v>CT21W 2.5 mL</c:v>
                </c:pt>
                <c:pt idx="12">
                  <c:v>CT21W 3.5 mL</c:v>
                </c:pt>
                <c:pt idx="13">
                  <c:v>CT21W 4.5 mL</c:v>
                </c:pt>
                <c:pt idx="14">
                  <c:v>CT21W 5.5 mL</c:v>
                </c:pt>
                <c:pt idx="15">
                  <c:v>CT21W 6.5 mL</c:v>
                </c:pt>
                <c:pt idx="16">
                  <c:v>CT21W 7.5 mL</c:v>
                </c:pt>
                <c:pt idx="17">
                  <c:v>CT21W 8.5 mL</c:v>
                </c:pt>
                <c:pt idx="18">
                  <c:v>CT21W 9.5 mL</c:v>
                </c:pt>
                <c:pt idx="19">
                  <c:v>CT21W 10.5 mL</c:v>
                </c:pt>
                <c:pt idx="20">
                  <c:v>CT21W 11.5 mL</c:v>
                </c:pt>
              </c:strCache>
            </c:strRef>
          </c:xVal>
          <c:yVal>
            <c:numRef>
              <c:f>CT21L!$S$2:$S$22</c:f>
              <c:numCache>
                <c:formatCode>General</c:formatCode>
                <c:ptCount val="21"/>
                <c:pt idx="0">
                  <c:v>0.65893627739093952</c:v>
                </c:pt>
                <c:pt idx="1">
                  <c:v>0</c:v>
                </c:pt>
                <c:pt idx="2">
                  <c:v>0.7841548584253023</c:v>
                </c:pt>
                <c:pt idx="3">
                  <c:v>37.663572211788043</c:v>
                </c:pt>
                <c:pt idx="4">
                  <c:v>98.527912772832565</c:v>
                </c:pt>
                <c:pt idx="5">
                  <c:v>121.01450251119549</c:v>
                </c:pt>
                <c:pt idx="6">
                  <c:v>132.54111848594522</c:v>
                </c:pt>
                <c:pt idx="7">
                  <c:v>124.14961908769116</c:v>
                </c:pt>
                <c:pt idx="8">
                  <c:v>135.48094027837112</c:v>
                </c:pt>
                <c:pt idx="9">
                  <c:v>143.47104983137908</c:v>
                </c:pt>
                <c:pt idx="10">
                  <c:v>138.89199865081736</c:v>
                </c:pt>
                <c:pt idx="11">
                  <c:v>140.84829710193037</c:v>
                </c:pt>
                <c:pt idx="12">
                  <c:v>125.97865079164251</c:v>
                </c:pt>
                <c:pt idx="13">
                  <c:v>64.331619989252971</c:v>
                </c:pt>
                <c:pt idx="14">
                  <c:v>21.53112905464414</c:v>
                </c:pt>
                <c:pt idx="15">
                  <c:v>12.546630644907639</c:v>
                </c:pt>
                <c:pt idx="16">
                  <c:v>9.7179904661202361</c:v>
                </c:pt>
                <c:pt idx="17">
                  <c:v>8.2179896488580173</c:v>
                </c:pt>
                <c:pt idx="18">
                  <c:v>8.6364542069597849</c:v>
                </c:pt>
                <c:pt idx="19">
                  <c:v>8.7600309025820007</c:v>
                </c:pt>
                <c:pt idx="20">
                  <c:v>9.9318328084466003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17B-4F14-B70F-0E5185AA65B0}"/>
            </c:ext>
          </c:extLst>
        </c:ser>
        <c:ser>
          <c:idx val="6"/>
          <c:order val="6"/>
          <c:tx>
            <c:v>Wash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Graphs!$L$30:$L$34</c:f>
              <c:numCache>
                <c:formatCode>General</c:formatCode>
                <c:ptCount val="5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</c:numCache>
            </c:numRef>
          </c:xVal>
          <c:yVal>
            <c:numRef>
              <c:f>Graphs!$K$30:$K$34</c:f>
              <c:numCache>
                <c:formatCode>General</c:formatCode>
                <c:ptCount val="5"/>
                <c:pt idx="0">
                  <c:v>0</c:v>
                </c:pt>
                <c:pt idx="1">
                  <c:v>20</c:v>
                </c:pt>
                <c:pt idx="2">
                  <c:v>60</c:v>
                </c:pt>
                <c:pt idx="3">
                  <c:v>150</c:v>
                </c:pt>
                <c:pt idx="4">
                  <c:v>250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6D-4584-A9AD-CB3EE568D4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8743528"/>
        <c:axId val="228740248"/>
      </c:scatterChart>
      <c:valAx>
        <c:axId val="228743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Load/wash volume</a:t>
                </a:r>
                <a:r>
                  <a:rPr lang="en-GB" baseline="0"/>
                  <a:t> (mL)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8740248"/>
        <c:crosses val="autoZero"/>
        <c:crossBetween val="midCat"/>
      </c:valAx>
      <c:valAx>
        <c:axId val="228740248"/>
        <c:scaling>
          <c:orientation val="minMax"/>
          <c:max val="2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Activity</a:t>
                </a:r>
                <a:r>
                  <a:rPr lang="en-GB" baseline="0"/>
                  <a:t> Y-90 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87435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CT19L!$E$27</c:f>
              <c:strCache>
                <c:ptCount val="1"/>
                <c:pt idx="0">
                  <c:v>1 ml/min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CT19L!$A$2:$A$22</c:f>
              <c:strCache>
                <c:ptCount val="21"/>
                <c:pt idx="0">
                  <c:v>CT19L 1 mL</c:v>
                </c:pt>
                <c:pt idx="1">
                  <c:v>CT19L 2 mL</c:v>
                </c:pt>
                <c:pt idx="2">
                  <c:v>CT19L 3 mL</c:v>
                </c:pt>
                <c:pt idx="3">
                  <c:v>CT19L 4 mL</c:v>
                </c:pt>
                <c:pt idx="4">
                  <c:v>CT19L 5 mL</c:v>
                </c:pt>
                <c:pt idx="5">
                  <c:v>CT19L 6 mL</c:v>
                </c:pt>
                <c:pt idx="6">
                  <c:v>CT19L 7 mL</c:v>
                </c:pt>
                <c:pt idx="7">
                  <c:v>CT19L 8 mL</c:v>
                </c:pt>
                <c:pt idx="8">
                  <c:v>CT19L 9 mL</c:v>
                </c:pt>
                <c:pt idx="9">
                  <c:v>CT19L 10 mL</c:v>
                </c:pt>
                <c:pt idx="10">
                  <c:v>CT19W 1.5 mL</c:v>
                </c:pt>
                <c:pt idx="11">
                  <c:v>CT19W 2.5 mL</c:v>
                </c:pt>
                <c:pt idx="12">
                  <c:v>CT19W 3.5 mL</c:v>
                </c:pt>
                <c:pt idx="13">
                  <c:v>CT19W 4.5 mL</c:v>
                </c:pt>
                <c:pt idx="14">
                  <c:v>CT19W 5.5 mL</c:v>
                </c:pt>
                <c:pt idx="15">
                  <c:v>CT19W 6.5 mL</c:v>
                </c:pt>
                <c:pt idx="16">
                  <c:v>CT19W 7.5 mL</c:v>
                </c:pt>
                <c:pt idx="17">
                  <c:v>CT19W 8.5 mL</c:v>
                </c:pt>
                <c:pt idx="18">
                  <c:v>CT19W 9.5 mL</c:v>
                </c:pt>
                <c:pt idx="19">
                  <c:v>CT19W 10.5 mL</c:v>
                </c:pt>
                <c:pt idx="20">
                  <c:v>CT19W 11.5 mL</c:v>
                </c:pt>
              </c:strCache>
            </c:strRef>
          </c:xVal>
          <c:yVal>
            <c:numRef>
              <c:f>CT19L!$Q$2:$Q$22</c:f>
              <c:numCache>
                <c:formatCode>General</c:formatCode>
                <c:ptCount val="21"/>
                <c:pt idx="0">
                  <c:v>1.3471293450930095</c:v>
                </c:pt>
                <c:pt idx="1">
                  <c:v>1.1338553561424289</c:v>
                </c:pt>
                <c:pt idx="2">
                  <c:v>3.3746465238145582</c:v>
                </c:pt>
                <c:pt idx="3">
                  <c:v>64.728261366036392</c:v>
                </c:pt>
                <c:pt idx="4">
                  <c:v>174.72446130048604</c:v>
                </c:pt>
                <c:pt idx="5">
                  <c:v>303.99925302092367</c:v>
                </c:pt>
                <c:pt idx="6">
                  <c:v>432.89195105782471</c:v>
                </c:pt>
                <c:pt idx="7">
                  <c:v>560.00101367156014</c:v>
                </c:pt>
                <c:pt idx="8">
                  <c:v>685.04324043371878</c:v>
                </c:pt>
                <c:pt idx="9">
                  <c:v>816.929681999781</c:v>
                </c:pt>
                <c:pt idx="10">
                  <c:v>1016.3416852668594</c:v>
                </c:pt>
                <c:pt idx="11">
                  <c:v>1137.3870956810517</c:v>
                </c:pt>
                <c:pt idx="12">
                  <c:v>1247.166614119031</c:v>
                </c:pt>
                <c:pt idx="13">
                  <c:v>1279.8445867816401</c:v>
                </c:pt>
                <c:pt idx="14">
                  <c:v>1287.5404690849623</c:v>
                </c:pt>
                <c:pt idx="15">
                  <c:v>1289.3361988685281</c:v>
                </c:pt>
                <c:pt idx="16">
                  <c:v>1291.2206847025234</c:v>
                </c:pt>
                <c:pt idx="17">
                  <c:v>1291.3476625116728</c:v>
                </c:pt>
                <c:pt idx="18">
                  <c:v>1292.1013882830034</c:v>
                </c:pt>
                <c:pt idx="19">
                  <c:v>1291.5888850388096</c:v>
                </c:pt>
                <c:pt idx="20">
                  <c:v>1291.9164710086211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13-44AF-BEDF-0D536D82CBB7}"/>
            </c:ext>
          </c:extLst>
        </c:ser>
        <c:ser>
          <c:idx val="5"/>
          <c:order val="1"/>
          <c:tx>
            <c:strRef>
              <c:f>CT24L!$E$27</c:f>
              <c:strCache>
                <c:ptCount val="1"/>
                <c:pt idx="0">
                  <c:v>2 ml/min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strRef>
              <c:f>CT24L!$A$2:$A$22</c:f>
              <c:strCache>
                <c:ptCount val="21"/>
                <c:pt idx="0">
                  <c:v>CT24L 1 mL</c:v>
                </c:pt>
                <c:pt idx="1">
                  <c:v>CT24L 2 mL</c:v>
                </c:pt>
                <c:pt idx="2">
                  <c:v>CT24L 3 mL</c:v>
                </c:pt>
                <c:pt idx="3">
                  <c:v>CT24L 4 mL</c:v>
                </c:pt>
                <c:pt idx="4">
                  <c:v>CT24L 5 mL</c:v>
                </c:pt>
                <c:pt idx="5">
                  <c:v>CT24L 6 mL</c:v>
                </c:pt>
                <c:pt idx="6">
                  <c:v>CT24L 7 mL</c:v>
                </c:pt>
                <c:pt idx="7">
                  <c:v>CT24L 8 mL</c:v>
                </c:pt>
                <c:pt idx="8">
                  <c:v>CT24L 9 mL</c:v>
                </c:pt>
                <c:pt idx="9">
                  <c:v>CT24L 10 mL</c:v>
                </c:pt>
                <c:pt idx="10">
                  <c:v>CT24W 1.5 mL</c:v>
                </c:pt>
                <c:pt idx="11">
                  <c:v>CT24W 2.5 mL</c:v>
                </c:pt>
                <c:pt idx="12">
                  <c:v>CT24W 3.5 mL</c:v>
                </c:pt>
                <c:pt idx="13">
                  <c:v>CT24W 4.5 mL</c:v>
                </c:pt>
                <c:pt idx="14">
                  <c:v>CT24W 5.5 mL</c:v>
                </c:pt>
                <c:pt idx="15">
                  <c:v>CT24W 6.5 mL</c:v>
                </c:pt>
                <c:pt idx="16">
                  <c:v>CT24W 7.5 mL</c:v>
                </c:pt>
                <c:pt idx="17">
                  <c:v>CT24W 8.5 mL</c:v>
                </c:pt>
                <c:pt idx="18">
                  <c:v>CT24W 9.5 mL</c:v>
                </c:pt>
                <c:pt idx="19">
                  <c:v>CT24W 10.5 mL</c:v>
                </c:pt>
                <c:pt idx="20">
                  <c:v>CT24W 11.5 mL</c:v>
                </c:pt>
              </c:strCache>
            </c:strRef>
          </c:xVal>
          <c:yVal>
            <c:numRef>
              <c:f>CT24L!$Q$2:$Q$22</c:f>
              <c:numCache>
                <c:formatCode>General</c:formatCode>
                <c:ptCount val="21"/>
                <c:pt idx="0">
                  <c:v>-0.20823971893262744</c:v>
                </c:pt>
                <c:pt idx="1">
                  <c:v>-0.16352461676508201</c:v>
                </c:pt>
                <c:pt idx="2">
                  <c:v>-0.47719259845069412</c:v>
                </c:pt>
                <c:pt idx="3">
                  <c:v>49.725183761285017</c:v>
                </c:pt>
                <c:pt idx="4">
                  <c:v>135.54980026329574</c:v>
                </c:pt>
                <c:pt idx="5">
                  <c:v>238.26491420241578</c:v>
                </c:pt>
                <c:pt idx="6">
                  <c:v>337.64484568913861</c:v>
                </c:pt>
                <c:pt idx="7">
                  <c:v>433.98212156976092</c:v>
                </c:pt>
                <c:pt idx="8">
                  <c:v>530.21098341653055</c:v>
                </c:pt>
                <c:pt idx="9">
                  <c:v>637.99530445088499</c:v>
                </c:pt>
                <c:pt idx="10">
                  <c:v>777.94920999937528</c:v>
                </c:pt>
                <c:pt idx="11">
                  <c:v>884.09057016506199</c:v>
                </c:pt>
                <c:pt idx="12">
                  <c:v>970.62613180599715</c:v>
                </c:pt>
                <c:pt idx="13">
                  <c:v>998.75339894132424</c:v>
                </c:pt>
                <c:pt idx="14">
                  <c:v>1006.8457602670333</c:v>
                </c:pt>
                <c:pt idx="15">
                  <c:v>1010.5547918655968</c:v>
                </c:pt>
                <c:pt idx="16">
                  <c:v>1014.5932894669976</c:v>
                </c:pt>
                <c:pt idx="17">
                  <c:v>1017.6393714558719</c:v>
                </c:pt>
                <c:pt idx="18">
                  <c:v>1021.3692745748086</c:v>
                </c:pt>
                <c:pt idx="19">
                  <c:v>1024.9516367560984</c:v>
                </c:pt>
                <c:pt idx="20">
                  <c:v>1029.1283839477371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E41-4C79-9828-5B52D8135B2C}"/>
            </c:ext>
          </c:extLst>
        </c:ser>
        <c:ser>
          <c:idx val="1"/>
          <c:order val="2"/>
          <c:tx>
            <c:strRef>
              <c:f>CT20L!$E$27</c:f>
              <c:strCache>
                <c:ptCount val="1"/>
                <c:pt idx="0">
                  <c:v>3 ml/min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CT20L!$A$2:$A$22</c:f>
              <c:strCache>
                <c:ptCount val="21"/>
                <c:pt idx="0">
                  <c:v>CT20L 1 mL</c:v>
                </c:pt>
                <c:pt idx="1">
                  <c:v>CT20L 2 mL</c:v>
                </c:pt>
                <c:pt idx="2">
                  <c:v>CT20L 3 mL</c:v>
                </c:pt>
                <c:pt idx="3">
                  <c:v>CT20L 4 mL</c:v>
                </c:pt>
                <c:pt idx="4">
                  <c:v>CT20L 5 mL</c:v>
                </c:pt>
                <c:pt idx="5">
                  <c:v>CT20L 6 mL</c:v>
                </c:pt>
                <c:pt idx="6">
                  <c:v>CT20L 7 mL</c:v>
                </c:pt>
                <c:pt idx="7">
                  <c:v>CT20L 8 mL</c:v>
                </c:pt>
                <c:pt idx="8">
                  <c:v>CT20L 9 mL</c:v>
                </c:pt>
                <c:pt idx="9">
                  <c:v>CT20L 10 mL</c:v>
                </c:pt>
                <c:pt idx="10">
                  <c:v>CT20W 1.5 mL</c:v>
                </c:pt>
                <c:pt idx="11">
                  <c:v>CT20W 2.5 mL</c:v>
                </c:pt>
                <c:pt idx="12">
                  <c:v>CT20W 3.5 mL</c:v>
                </c:pt>
                <c:pt idx="13">
                  <c:v>CT20W 4.5 mL</c:v>
                </c:pt>
                <c:pt idx="14">
                  <c:v>CT20W 5.5 mL</c:v>
                </c:pt>
                <c:pt idx="15">
                  <c:v>CT20W 6.5 mL</c:v>
                </c:pt>
                <c:pt idx="16">
                  <c:v>CT20W 7.5 mL</c:v>
                </c:pt>
                <c:pt idx="17">
                  <c:v>CT20W 8.5 mL</c:v>
                </c:pt>
                <c:pt idx="18">
                  <c:v>CT20W 9.5 mL</c:v>
                </c:pt>
                <c:pt idx="19">
                  <c:v>CT20W 10.5 mL</c:v>
                </c:pt>
                <c:pt idx="20">
                  <c:v>CT20W 11.5 mL</c:v>
                </c:pt>
              </c:strCache>
            </c:strRef>
          </c:xVal>
          <c:yVal>
            <c:numRef>
              <c:f>CT20L!$Q$2:$Q$22</c:f>
              <c:numCache>
                <c:formatCode>General</c:formatCode>
                <c:ptCount val="21"/>
                <c:pt idx="0">
                  <c:v>0.2581938549621054</c:v>
                </c:pt>
                <c:pt idx="1">
                  <c:v>0.21493272550779685</c:v>
                </c:pt>
                <c:pt idx="2">
                  <c:v>2.4763364330976314</c:v>
                </c:pt>
                <c:pt idx="3">
                  <c:v>57.545714627464257</c:v>
                </c:pt>
                <c:pt idx="4">
                  <c:v>172.76508976993227</c:v>
                </c:pt>
                <c:pt idx="5">
                  <c:v>295.00643053020741</c:v>
                </c:pt>
                <c:pt idx="6">
                  <c:v>422.06718407273456</c:v>
                </c:pt>
                <c:pt idx="7">
                  <c:v>546.36908801208199</c:v>
                </c:pt>
                <c:pt idx="8">
                  <c:v>680.76686568311584</c:v>
                </c:pt>
                <c:pt idx="9">
                  <c:v>830.18194197319815</c:v>
                </c:pt>
                <c:pt idx="10">
                  <c:v>1018.682846746445</c:v>
                </c:pt>
                <c:pt idx="11">
                  <c:v>1161.3472760476882</c:v>
                </c:pt>
                <c:pt idx="12">
                  <c:v>1275.9653305441225</c:v>
                </c:pt>
                <c:pt idx="13">
                  <c:v>1323.4001204273275</c:v>
                </c:pt>
                <c:pt idx="14">
                  <c:v>1335.1549290643645</c:v>
                </c:pt>
                <c:pt idx="15">
                  <c:v>1339.0215750579807</c:v>
                </c:pt>
                <c:pt idx="16">
                  <c:v>1343.2661315527671</c:v>
                </c:pt>
                <c:pt idx="17">
                  <c:v>1346.6068222425699</c:v>
                </c:pt>
                <c:pt idx="18">
                  <c:v>1350.0912947699499</c:v>
                </c:pt>
                <c:pt idx="19">
                  <c:v>1353.7088004277718</c:v>
                </c:pt>
                <c:pt idx="20">
                  <c:v>1358.1939867147244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13-44AF-BEDF-0D536D82CBB7}"/>
            </c:ext>
          </c:extLst>
        </c:ser>
        <c:ser>
          <c:idx val="4"/>
          <c:order val="3"/>
          <c:tx>
            <c:v>4 mL/min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strRef>
              <c:f>CT23L!$A$2:$A$22</c:f>
              <c:strCache>
                <c:ptCount val="21"/>
                <c:pt idx="0">
                  <c:v>CT23L 1 mL</c:v>
                </c:pt>
                <c:pt idx="1">
                  <c:v>CT23L 2 mL</c:v>
                </c:pt>
                <c:pt idx="2">
                  <c:v>CT23L 3 mL</c:v>
                </c:pt>
                <c:pt idx="3">
                  <c:v>CT23L 4 mL</c:v>
                </c:pt>
                <c:pt idx="4">
                  <c:v>CT23L 5 mL</c:v>
                </c:pt>
                <c:pt idx="5">
                  <c:v>CT23L 6 mL</c:v>
                </c:pt>
                <c:pt idx="6">
                  <c:v>CT23L 7 mL</c:v>
                </c:pt>
                <c:pt idx="7">
                  <c:v>CT23L 8 mL</c:v>
                </c:pt>
                <c:pt idx="8">
                  <c:v>CT23L 9 mL</c:v>
                </c:pt>
                <c:pt idx="9">
                  <c:v>CT23L 10 mL</c:v>
                </c:pt>
                <c:pt idx="10">
                  <c:v>CT23W 1.5 mL</c:v>
                </c:pt>
                <c:pt idx="11">
                  <c:v>CT23W 2.5 mL</c:v>
                </c:pt>
                <c:pt idx="12">
                  <c:v>CT23W 3.5 mL</c:v>
                </c:pt>
                <c:pt idx="13">
                  <c:v>CT23W 4.5 mL</c:v>
                </c:pt>
                <c:pt idx="14">
                  <c:v>CT23W 5.5 mL</c:v>
                </c:pt>
                <c:pt idx="15">
                  <c:v>CT23W 6.5 mL</c:v>
                </c:pt>
                <c:pt idx="16">
                  <c:v>CT23W 7.5 mL</c:v>
                </c:pt>
                <c:pt idx="17">
                  <c:v>CT23W 8.5 mL</c:v>
                </c:pt>
                <c:pt idx="18">
                  <c:v>CT23W 9.5 mL</c:v>
                </c:pt>
                <c:pt idx="19">
                  <c:v>CT23W 10.5 mL</c:v>
                </c:pt>
                <c:pt idx="20">
                  <c:v>CT23W 11.5 mL</c:v>
                </c:pt>
              </c:strCache>
            </c:strRef>
          </c:xVal>
          <c:yVal>
            <c:numRef>
              <c:f>CT23L!$Q$2:$Q$22</c:f>
              <c:numCache>
                <c:formatCode>General</c:formatCode>
                <c:ptCount val="21"/>
                <c:pt idx="0">
                  <c:v>1.033959894489006</c:v>
                </c:pt>
                <c:pt idx="1">
                  <c:v>1.0719207893103875</c:v>
                </c:pt>
                <c:pt idx="2">
                  <c:v>4.145103884078587</c:v>
                </c:pt>
                <c:pt idx="3">
                  <c:v>64.157984800273084</c:v>
                </c:pt>
                <c:pt idx="4">
                  <c:v>183.50684492755241</c:v>
                </c:pt>
                <c:pt idx="5">
                  <c:v>308.82927021353464</c:v>
                </c:pt>
                <c:pt idx="6">
                  <c:v>443.72835513986081</c:v>
                </c:pt>
                <c:pt idx="7">
                  <c:v>578.21048418275109</c:v>
                </c:pt>
                <c:pt idx="8">
                  <c:v>711.24252039339854</c:v>
                </c:pt>
                <c:pt idx="9">
                  <c:v>874.48028590778176</c:v>
                </c:pt>
                <c:pt idx="10">
                  <c:v>1037.856717973872</c:v>
                </c:pt>
                <c:pt idx="11">
                  <c:v>1181.9353383901621</c:v>
                </c:pt>
                <c:pt idx="12">
                  <c:v>1301.2894523368843</c:v>
                </c:pt>
                <c:pt idx="13">
                  <c:v>1347.7833138603708</c:v>
                </c:pt>
                <c:pt idx="14">
                  <c:v>1365.2875939805674</c:v>
                </c:pt>
                <c:pt idx="15">
                  <c:v>1375.4733608105701</c:v>
                </c:pt>
                <c:pt idx="16">
                  <c:v>1383.4160991576564</c:v>
                </c:pt>
                <c:pt idx="17">
                  <c:v>1390.5694819032688</c:v>
                </c:pt>
                <c:pt idx="18">
                  <c:v>1400.0725202364806</c:v>
                </c:pt>
                <c:pt idx="19">
                  <c:v>1407.8593153763586</c:v>
                </c:pt>
                <c:pt idx="20">
                  <c:v>1419.2517232262594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496-4C59-915A-2B877653C9D8}"/>
            </c:ext>
          </c:extLst>
        </c:ser>
        <c:ser>
          <c:idx val="3"/>
          <c:order val="4"/>
          <c:tx>
            <c:v>5 mL/min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CT22L!$A$2:$A$22</c:f>
              <c:strCache>
                <c:ptCount val="21"/>
                <c:pt idx="0">
                  <c:v>CT22L 1 mL</c:v>
                </c:pt>
                <c:pt idx="1">
                  <c:v>CT22L 2 mL</c:v>
                </c:pt>
                <c:pt idx="2">
                  <c:v>CT22L 3 mL</c:v>
                </c:pt>
                <c:pt idx="3">
                  <c:v>CT22L 4 mL</c:v>
                </c:pt>
                <c:pt idx="4">
                  <c:v>CT22L 5 mL</c:v>
                </c:pt>
                <c:pt idx="5">
                  <c:v>CT22L 6 mL</c:v>
                </c:pt>
                <c:pt idx="6">
                  <c:v>CT22L 7 mL</c:v>
                </c:pt>
                <c:pt idx="7">
                  <c:v>CT22L 8 mL</c:v>
                </c:pt>
                <c:pt idx="8">
                  <c:v>CT22L 9 mL</c:v>
                </c:pt>
                <c:pt idx="9">
                  <c:v>CT22L 10 mL</c:v>
                </c:pt>
                <c:pt idx="10">
                  <c:v>CT22W 1.5 mL</c:v>
                </c:pt>
                <c:pt idx="11">
                  <c:v>CT22W 2.5 mL</c:v>
                </c:pt>
                <c:pt idx="12">
                  <c:v>CT22W 3.5 mL</c:v>
                </c:pt>
                <c:pt idx="13">
                  <c:v>CT22W 4.5 mL</c:v>
                </c:pt>
                <c:pt idx="14">
                  <c:v>CT22W 5.5 mL</c:v>
                </c:pt>
                <c:pt idx="15">
                  <c:v>CT22W 6.5 mL</c:v>
                </c:pt>
                <c:pt idx="16">
                  <c:v>CT22W 7.5 mL</c:v>
                </c:pt>
                <c:pt idx="17">
                  <c:v>CT22W 8.5 mL</c:v>
                </c:pt>
                <c:pt idx="18">
                  <c:v>CT22W 9.5 mL</c:v>
                </c:pt>
                <c:pt idx="19">
                  <c:v>CT22W 10.5 mL</c:v>
                </c:pt>
                <c:pt idx="20">
                  <c:v>CT22W 11.5 mL</c:v>
                </c:pt>
              </c:strCache>
            </c:strRef>
          </c:xVal>
          <c:yVal>
            <c:numRef>
              <c:f>CT22L!$Q$2:$Q$22</c:f>
              <c:numCache>
                <c:formatCode>General</c:formatCode>
                <c:ptCount val="21"/>
                <c:pt idx="0">
                  <c:v>-0.71772906148602489</c:v>
                </c:pt>
                <c:pt idx="1">
                  <c:v>-1.1884059076759621</c:v>
                </c:pt>
                <c:pt idx="2">
                  <c:v>-0.62040481521429391</c:v>
                </c:pt>
                <c:pt idx="3">
                  <c:v>49.716616114445848</c:v>
                </c:pt>
                <c:pt idx="4">
                  <c:v>163.00650532107534</c:v>
                </c:pt>
                <c:pt idx="5">
                  <c:v>291.0720346712958</c:v>
                </c:pt>
                <c:pt idx="6">
                  <c:v>427.41772805061191</c:v>
                </c:pt>
                <c:pt idx="7">
                  <c:v>561.24693217626407</c:v>
                </c:pt>
                <c:pt idx="8">
                  <c:v>697.67115066038605</c:v>
                </c:pt>
                <c:pt idx="9">
                  <c:v>878.61064281577922</c:v>
                </c:pt>
                <c:pt idx="10">
                  <c:v>1049.6607391906869</c:v>
                </c:pt>
                <c:pt idx="11">
                  <c:v>1171.7459090792968</c:v>
                </c:pt>
                <c:pt idx="12">
                  <c:v>1287.0733856800489</c:v>
                </c:pt>
                <c:pt idx="13">
                  <c:v>1350.288316108471</c:v>
                </c:pt>
                <c:pt idx="14">
                  <c:v>1370.5306694517144</c:v>
                </c:pt>
                <c:pt idx="15">
                  <c:v>1378.2822545747915</c:v>
                </c:pt>
                <c:pt idx="16">
                  <c:v>1386.1050679328841</c:v>
                </c:pt>
                <c:pt idx="17">
                  <c:v>1392.3408655213734</c:v>
                </c:pt>
                <c:pt idx="18">
                  <c:v>1398.4445319056838</c:v>
                </c:pt>
                <c:pt idx="19">
                  <c:v>1404.347410388174</c:v>
                </c:pt>
                <c:pt idx="20">
                  <c:v>1412.3962194470489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96-4C59-915A-2B877653C9D8}"/>
            </c:ext>
          </c:extLst>
        </c:ser>
        <c:ser>
          <c:idx val="2"/>
          <c:order val="5"/>
          <c:tx>
            <c:strRef>
              <c:f>CT21L!$E$27</c:f>
              <c:strCache>
                <c:ptCount val="1"/>
                <c:pt idx="0">
                  <c:v>6 ml/min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CT21L!$A$2:$A$22</c:f>
              <c:strCache>
                <c:ptCount val="21"/>
                <c:pt idx="0">
                  <c:v>CT21L 1 mL</c:v>
                </c:pt>
                <c:pt idx="1">
                  <c:v>CT21L 2 mL</c:v>
                </c:pt>
                <c:pt idx="2">
                  <c:v>CT21L 3 mL</c:v>
                </c:pt>
                <c:pt idx="3">
                  <c:v>CT21L 4 mL</c:v>
                </c:pt>
                <c:pt idx="4">
                  <c:v>CT21L 5 mL</c:v>
                </c:pt>
                <c:pt idx="5">
                  <c:v>CT21L 6 mL</c:v>
                </c:pt>
                <c:pt idx="6">
                  <c:v>CT21L 7 mL</c:v>
                </c:pt>
                <c:pt idx="7">
                  <c:v>CT21L 8 mL</c:v>
                </c:pt>
                <c:pt idx="8">
                  <c:v>CT21L 9 mL</c:v>
                </c:pt>
                <c:pt idx="9">
                  <c:v>CT21L 10 mL</c:v>
                </c:pt>
                <c:pt idx="10">
                  <c:v>CT21W 1.5 mL</c:v>
                </c:pt>
                <c:pt idx="11">
                  <c:v>CT21W 2.5 mL</c:v>
                </c:pt>
                <c:pt idx="12">
                  <c:v>CT21W 3.5 mL</c:v>
                </c:pt>
                <c:pt idx="13">
                  <c:v>CT21W 4.5 mL</c:v>
                </c:pt>
                <c:pt idx="14">
                  <c:v>CT21W 5.5 mL</c:v>
                </c:pt>
                <c:pt idx="15">
                  <c:v>CT21W 6.5 mL</c:v>
                </c:pt>
                <c:pt idx="16">
                  <c:v>CT21W 7.5 mL</c:v>
                </c:pt>
                <c:pt idx="17">
                  <c:v>CT21W 8.5 mL</c:v>
                </c:pt>
                <c:pt idx="18">
                  <c:v>CT21W 9.5 mL</c:v>
                </c:pt>
                <c:pt idx="19">
                  <c:v>CT21W 10.5 mL</c:v>
                </c:pt>
                <c:pt idx="20">
                  <c:v>CT21W 11.5 mL</c:v>
                </c:pt>
              </c:strCache>
            </c:strRef>
          </c:xVal>
          <c:yVal>
            <c:numRef>
              <c:f>CT21L!$Q$2:$Q$22</c:f>
              <c:numCache>
                <c:formatCode>General</c:formatCode>
                <c:ptCount val="21"/>
                <c:pt idx="0">
                  <c:v>0.42330066459593974</c:v>
                </c:pt>
                <c:pt idx="1">
                  <c:v>0.42330066459593974</c:v>
                </c:pt>
                <c:pt idx="2">
                  <c:v>1.1543682391058487</c:v>
                </c:pt>
                <c:pt idx="3">
                  <c:v>38.177659723293488</c:v>
                </c:pt>
                <c:pt idx="4">
                  <c:v>142.28225235906842</c:v>
                </c:pt>
                <c:pt idx="5">
                  <c:v>265.4508130149631</c:v>
                </c:pt>
                <c:pt idx="6">
                  <c:v>405.22867657024091</c:v>
                </c:pt>
                <c:pt idx="7">
                  <c:v>526.8704733523607</c:v>
                </c:pt>
                <c:pt idx="8">
                  <c:v>669.43706680729065</c:v>
                </c:pt>
                <c:pt idx="9">
                  <c:v>860.85614149231662</c:v>
                </c:pt>
                <c:pt idx="10">
                  <c:v>1029.9154822500916</c:v>
                </c:pt>
                <c:pt idx="11">
                  <c:v>1186.3979403303363</c:v>
                </c:pt>
                <c:pt idx="12">
                  <c:v>1310.1467690029667</c:v>
                </c:pt>
                <c:pt idx="13">
                  <c:v>1374.8129134161638</c:v>
                </c:pt>
                <c:pt idx="14">
                  <c:v>1397.0502635038004</c:v>
                </c:pt>
                <c:pt idx="15">
                  <c:v>1409.5454529630638</c:v>
                </c:pt>
                <c:pt idx="16">
                  <c:v>1419.674514425901</c:v>
                </c:pt>
                <c:pt idx="17">
                  <c:v>1428.2105402741697</c:v>
                </c:pt>
                <c:pt idx="18">
                  <c:v>1436.9506319316131</c:v>
                </c:pt>
                <c:pt idx="19">
                  <c:v>1445.2656532643439</c:v>
                </c:pt>
                <c:pt idx="20">
                  <c:v>1456.2671444662601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13-44AF-BEDF-0D536D82CB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8743528"/>
        <c:axId val="228740248"/>
      </c:scatterChart>
      <c:valAx>
        <c:axId val="228743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8740248"/>
        <c:crosses val="autoZero"/>
        <c:crossBetween val="midCat"/>
      </c:valAx>
      <c:valAx>
        <c:axId val="228740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87435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504824</xdr:colOff>
      <xdr:row>6</xdr:row>
      <xdr:rowOff>190499</xdr:rowOff>
    </xdr:from>
    <xdr:to>
      <xdr:col>24</xdr:col>
      <xdr:colOff>352425</xdr:colOff>
      <xdr:row>25</xdr:row>
      <xdr:rowOff>66674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600075</xdr:colOff>
      <xdr:row>7</xdr:row>
      <xdr:rowOff>47625</xdr:rowOff>
    </xdr:from>
    <xdr:to>
      <xdr:col>12</xdr:col>
      <xdr:colOff>447676</xdr:colOff>
      <xdr:row>25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"/>
  <sheetViews>
    <sheetView topLeftCell="G1" workbookViewId="0">
      <selection activeCell="T2" sqref="T2:T22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17.5703125" bestFit="1" customWidth="1"/>
    <col min="5" max="5" width="31.5703125" bestFit="1" customWidth="1"/>
    <col min="6" max="6" width="17.7109375" bestFit="1" customWidth="1"/>
    <col min="7" max="7" width="17.7109375" customWidth="1"/>
    <col min="8" max="8" width="18.5703125" bestFit="1" customWidth="1"/>
    <col min="9" max="9" width="19" bestFit="1" customWidth="1"/>
    <col min="10" max="11" width="12.140625" bestFit="1" customWidth="1"/>
    <col min="12" max="14" width="12" bestFit="1" customWidth="1"/>
    <col min="15" max="15" width="17.7109375" bestFit="1" customWidth="1"/>
    <col min="16" max="16" width="15.28515625" bestFit="1" customWidth="1"/>
    <col min="17" max="17" width="20.85546875" bestFit="1" customWidth="1"/>
    <col min="18" max="20" width="20.85546875" customWidth="1"/>
    <col min="21" max="21" width="22.140625" bestFit="1" customWidth="1"/>
  </cols>
  <sheetData>
    <row r="1" spans="1:21" x14ac:dyDescent="0.25">
      <c r="A1" t="s">
        <v>3</v>
      </c>
      <c r="B1" t="s">
        <v>5</v>
      </c>
      <c r="C1" t="s">
        <v>4</v>
      </c>
      <c r="D1" t="s">
        <v>0</v>
      </c>
      <c r="E1" t="s">
        <v>14</v>
      </c>
      <c r="F1" t="s">
        <v>1</v>
      </c>
      <c r="G1" t="s">
        <v>6</v>
      </c>
      <c r="H1" t="s">
        <v>13</v>
      </c>
      <c r="I1" t="s">
        <v>12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82</v>
      </c>
      <c r="P1" t="s">
        <v>149</v>
      </c>
      <c r="Q1" t="s">
        <v>150</v>
      </c>
      <c r="R1" t="s">
        <v>152</v>
      </c>
      <c r="S1" t="s">
        <v>151</v>
      </c>
      <c r="T1" t="s">
        <v>154</v>
      </c>
    </row>
    <row r="2" spans="1:21" x14ac:dyDescent="0.25">
      <c r="A2" t="s">
        <v>38</v>
      </c>
      <c r="B2" s="1">
        <v>43312.628472222219</v>
      </c>
      <c r="C2" s="1">
        <v>43312.859722222223</v>
      </c>
      <c r="D2" s="3">
        <v>8.4600000000000009</v>
      </c>
      <c r="E2">
        <f t="shared" ref="E2:E23" si="0">D2-$D$23</f>
        <v>1.2700000000000005</v>
      </c>
      <c r="F2" s="2">
        <f>(C2-B2)*24</f>
        <v>5.5500000001047738</v>
      </c>
      <c r="G2">
        <f>1-EXP(-$U$3*F2)</f>
        <v>6.0731767789770852E-2</v>
      </c>
      <c r="H2">
        <v>1</v>
      </c>
      <c r="I2">
        <v>1</v>
      </c>
      <c r="J2">
        <f>E2/((1+G2)*(H2/I2))</f>
        <v>1.197286664324458</v>
      </c>
      <c r="K2">
        <f>N2*G2*H2</f>
        <v>7.2713335675542307E-2</v>
      </c>
      <c r="L2">
        <f>M2+N2</f>
        <v>1.2700000000000002</v>
      </c>
      <c r="M2">
        <f>K2/H2</f>
        <v>7.2713335675542307E-2</v>
      </c>
      <c r="N2">
        <f>J2/I2</f>
        <v>1.197286664324458</v>
      </c>
      <c r="O2">
        <f>SUM($E$2:E2)</f>
        <v>1.2700000000000005</v>
      </c>
      <c r="P2">
        <f>E2*(1+G2)</f>
        <v>1.3471293450930095</v>
      </c>
      <c r="Q2">
        <f>SUM($P$2:P2)</f>
        <v>1.3471293450930095</v>
      </c>
      <c r="R2">
        <v>0.96870000000000012</v>
      </c>
      <c r="S2">
        <f>P2*(1/R2)</f>
        <v>1.3906569062589134</v>
      </c>
      <c r="T2">
        <f>(S2/$S$24)*100</f>
        <v>0.11455581876893403</v>
      </c>
      <c r="U2" t="s">
        <v>2</v>
      </c>
    </row>
    <row r="3" spans="1:21" x14ac:dyDescent="0.25">
      <c r="A3" t="s">
        <v>39</v>
      </c>
      <c r="B3" s="1">
        <v>43312.628472222219</v>
      </c>
      <c r="C3" s="1">
        <v>43312.881944444445</v>
      </c>
      <c r="D3" s="3">
        <v>6.99</v>
      </c>
      <c r="E3">
        <f t="shared" si="0"/>
        <v>-0.20000000000000018</v>
      </c>
      <c r="F3" s="2">
        <f t="shared" ref="F3:F22" si="1">(C3-B3)*24</f>
        <v>6.0833333334303461</v>
      </c>
      <c r="G3">
        <f t="shared" ref="G3:G22" si="2">1-EXP(-$U$3*F3)</f>
        <v>6.6369944752902144E-2</v>
      </c>
      <c r="H3">
        <v>1</v>
      </c>
      <c r="I3">
        <v>1</v>
      </c>
      <c r="J3">
        <f t="shared" ref="J3:J22" si="3">E3/((1+G3)*(H3/I3))</f>
        <v>-0.18755217266212801</v>
      </c>
      <c r="K3">
        <f t="shared" ref="K3:K22" si="4">N3*G3*H3</f>
        <v>-1.2447827337872199E-2</v>
      </c>
      <c r="L3">
        <f t="shared" ref="L3:L22" si="5">M3+N3</f>
        <v>-0.20000000000000021</v>
      </c>
      <c r="M3">
        <f t="shared" ref="M3:M22" si="6">K3/H3</f>
        <v>-1.2447827337872199E-2</v>
      </c>
      <c r="N3">
        <f t="shared" ref="N3:N22" si="7">J3/I3</f>
        <v>-0.18755217266212801</v>
      </c>
      <c r="O3">
        <f>SUM($E$2:E3)</f>
        <v>1.0700000000000003</v>
      </c>
      <c r="P3">
        <f t="shared" ref="P3:P22" si="8">E3*(1+G3)</f>
        <v>-0.21327398895058058</v>
      </c>
      <c r="Q3">
        <f>SUM($P$2:P3)</f>
        <v>1.1338553561424289</v>
      </c>
      <c r="R3">
        <v>0.97679999999999989</v>
      </c>
      <c r="S3">
        <f t="shared" ref="S3:S22" si="9">P3*(1/R3)</f>
        <v>-0.21833946452762143</v>
      </c>
      <c r="T3">
        <f t="shared" ref="T3:T22" si="10">(S3/$S$24)*100</f>
        <v>-1.7985785002728443E-2</v>
      </c>
      <c r="U3">
        <f>LN(2)/61.4</f>
        <v>1.1289042028663604E-2</v>
      </c>
    </row>
    <row r="4" spans="1:21" x14ac:dyDescent="0.25">
      <c r="A4" t="s">
        <v>40</v>
      </c>
      <c r="B4" s="1">
        <v>43312.628472164353</v>
      </c>
      <c r="C4" s="1">
        <v>43312.904861111114</v>
      </c>
      <c r="D4" s="3">
        <v>9.2799999999999994</v>
      </c>
      <c r="E4">
        <f t="shared" si="0"/>
        <v>2.089999999999999</v>
      </c>
      <c r="F4" s="2">
        <f t="shared" si="1"/>
        <v>6.633334722253494</v>
      </c>
      <c r="G4">
        <f t="shared" si="2"/>
        <v>7.214888405365083E-2</v>
      </c>
      <c r="H4">
        <v>1</v>
      </c>
      <c r="I4">
        <v>1</v>
      </c>
      <c r="J4">
        <f t="shared" si="3"/>
        <v>1.9493561305571572</v>
      </c>
      <c r="K4">
        <f t="shared" si="4"/>
        <v>0.14064386944284177</v>
      </c>
      <c r="L4">
        <f t="shared" si="5"/>
        <v>2.089999999999999</v>
      </c>
      <c r="M4">
        <f t="shared" si="6"/>
        <v>0.14064386944284177</v>
      </c>
      <c r="N4">
        <f t="shared" si="7"/>
        <v>1.9493561305571572</v>
      </c>
      <c r="O4">
        <f>SUM($E$2:E4)</f>
        <v>3.1599999999999993</v>
      </c>
      <c r="P4">
        <f t="shared" si="8"/>
        <v>2.2407911676721293</v>
      </c>
      <c r="Q4">
        <f>SUM($P$2:P4)</f>
        <v>3.3746465238145582</v>
      </c>
      <c r="R4">
        <v>0.97299999999999986</v>
      </c>
      <c r="S4">
        <f t="shared" si="9"/>
        <v>2.3029713953464848</v>
      </c>
      <c r="T4">
        <f t="shared" si="10"/>
        <v>0.18970802403381087</v>
      </c>
    </row>
    <row r="5" spans="1:21" x14ac:dyDescent="0.25">
      <c r="A5" t="s">
        <v>41</v>
      </c>
      <c r="B5" s="1">
        <v>43312.628472164353</v>
      </c>
      <c r="C5" s="1">
        <v>43312.927777777775</v>
      </c>
      <c r="D5" s="3">
        <v>64.11</v>
      </c>
      <c r="E5">
        <f t="shared" si="0"/>
        <v>56.92</v>
      </c>
      <c r="F5" s="2">
        <f t="shared" si="1"/>
        <v>7.1833347221254371</v>
      </c>
      <c r="G5">
        <f t="shared" si="2"/>
        <v>7.7892038689772236E-2</v>
      </c>
      <c r="H5">
        <v>1</v>
      </c>
      <c r="I5">
        <v>1</v>
      </c>
      <c r="J5">
        <f t="shared" si="3"/>
        <v>52.806772809259179</v>
      </c>
      <c r="K5">
        <f t="shared" si="4"/>
        <v>4.1132271907408287</v>
      </c>
      <c r="L5">
        <f t="shared" si="5"/>
        <v>56.920000000000009</v>
      </c>
      <c r="M5">
        <f t="shared" si="6"/>
        <v>4.1132271907408287</v>
      </c>
      <c r="N5">
        <f t="shared" si="7"/>
        <v>52.806772809259179</v>
      </c>
      <c r="O5">
        <f>SUM($E$2:E5)</f>
        <v>60.08</v>
      </c>
      <c r="P5">
        <f t="shared" si="8"/>
        <v>61.35361484222183</v>
      </c>
      <c r="Q5">
        <f>SUM($P$2:P5)</f>
        <v>64.728261366036392</v>
      </c>
      <c r="R5">
        <v>0.99099999999999966</v>
      </c>
      <c r="S5">
        <f t="shared" si="9"/>
        <v>61.910812151586128</v>
      </c>
      <c r="T5">
        <f t="shared" si="10"/>
        <v>5.0999234568603082</v>
      </c>
    </row>
    <row r="6" spans="1:21" x14ac:dyDescent="0.25">
      <c r="A6" t="s">
        <v>42</v>
      </c>
      <c r="B6" s="1">
        <v>43312.628472164353</v>
      </c>
      <c r="C6" s="1">
        <v>43312.950694444444</v>
      </c>
      <c r="D6" s="3">
        <v>108.7</v>
      </c>
      <c r="E6">
        <f t="shared" si="0"/>
        <v>101.51</v>
      </c>
      <c r="F6" s="2">
        <f t="shared" si="1"/>
        <v>7.7333347221720032</v>
      </c>
      <c r="G6">
        <f t="shared" si="2"/>
        <v>8.3599644709384635E-2</v>
      </c>
      <c r="H6">
        <v>1</v>
      </c>
      <c r="I6">
        <v>1</v>
      </c>
      <c r="J6">
        <f t="shared" si="3"/>
        <v>93.678509858892056</v>
      </c>
      <c r="K6">
        <f t="shared" si="4"/>
        <v>7.8314901411079614</v>
      </c>
      <c r="L6">
        <f t="shared" si="5"/>
        <v>101.51000000000002</v>
      </c>
      <c r="M6">
        <f t="shared" si="6"/>
        <v>7.8314901411079614</v>
      </c>
      <c r="N6">
        <f t="shared" si="7"/>
        <v>93.678509858892056</v>
      </c>
      <c r="O6">
        <f>SUM($E$2:E6)</f>
        <v>161.59</v>
      </c>
      <c r="P6">
        <f t="shared" si="8"/>
        <v>109.99619993444963</v>
      </c>
      <c r="Q6">
        <f>SUM($P$2:P6)</f>
        <v>174.72446130048604</v>
      </c>
      <c r="R6">
        <v>0.98740000000000006</v>
      </c>
      <c r="S6">
        <f t="shared" si="9"/>
        <v>111.3998378918874</v>
      </c>
      <c r="T6">
        <f t="shared" si="10"/>
        <v>9.1765981839202393</v>
      </c>
    </row>
    <row r="7" spans="1:21" x14ac:dyDescent="0.25">
      <c r="A7" t="s">
        <v>43</v>
      </c>
      <c r="B7" s="1">
        <v>43312.628472164353</v>
      </c>
      <c r="C7" s="1">
        <v>43312.973611111112</v>
      </c>
      <c r="D7" s="3">
        <v>125.87</v>
      </c>
      <c r="E7">
        <f t="shared" si="0"/>
        <v>118.68</v>
      </c>
      <c r="F7" s="2">
        <f t="shared" si="1"/>
        <v>8.2833347222185694</v>
      </c>
      <c r="G7">
        <f t="shared" si="2"/>
        <v>8.927192214726698E-2</v>
      </c>
      <c r="H7">
        <v>1</v>
      </c>
      <c r="I7">
        <v>1</v>
      </c>
      <c r="J7">
        <f t="shared" si="3"/>
        <v>108.95351067715738</v>
      </c>
      <c r="K7">
        <f t="shared" si="4"/>
        <v>9.7264893228426157</v>
      </c>
      <c r="L7">
        <f t="shared" si="5"/>
        <v>118.67999999999999</v>
      </c>
      <c r="M7">
        <f t="shared" si="6"/>
        <v>9.7264893228426157</v>
      </c>
      <c r="N7">
        <f t="shared" si="7"/>
        <v>108.95351067715738</v>
      </c>
      <c r="O7">
        <f>SUM($E$2:E7)</f>
        <v>280.27</v>
      </c>
      <c r="P7">
        <f t="shared" si="8"/>
        <v>129.27479172043766</v>
      </c>
      <c r="Q7">
        <f>SUM($P$2:P7)</f>
        <v>303.99925302092367</v>
      </c>
      <c r="R7">
        <v>1.0141</v>
      </c>
      <c r="S7">
        <f t="shared" si="9"/>
        <v>127.47736093130625</v>
      </c>
      <c r="T7">
        <f t="shared" si="10"/>
        <v>10.500989417493219</v>
      </c>
    </row>
    <row r="8" spans="1:21" x14ac:dyDescent="0.25">
      <c r="A8" t="s">
        <v>44</v>
      </c>
      <c r="B8" s="1">
        <v>43312.628472164353</v>
      </c>
      <c r="C8" s="1">
        <v>43312.996527777781</v>
      </c>
      <c r="D8" s="3">
        <v>124.91</v>
      </c>
      <c r="E8">
        <f t="shared" si="0"/>
        <v>117.72</v>
      </c>
      <c r="F8" s="2">
        <f t="shared" si="1"/>
        <v>8.8333347222651355</v>
      </c>
      <c r="G8">
        <f t="shared" si="2"/>
        <v>9.4909089678058334E-2</v>
      </c>
      <c r="H8">
        <v>1</v>
      </c>
      <c r="I8">
        <v>1</v>
      </c>
      <c r="J8">
        <f t="shared" si="3"/>
        <v>107.51577561075305</v>
      </c>
      <c r="K8">
        <f t="shared" si="4"/>
        <v>10.204224389246958</v>
      </c>
      <c r="L8">
        <f t="shared" si="5"/>
        <v>117.72000000000001</v>
      </c>
      <c r="M8">
        <f t="shared" si="6"/>
        <v>10.204224389246958</v>
      </c>
      <c r="N8">
        <f t="shared" si="7"/>
        <v>107.51577561075305</v>
      </c>
      <c r="O8">
        <f>SUM($E$2:E8)</f>
        <v>397.99</v>
      </c>
      <c r="P8">
        <f t="shared" si="8"/>
        <v>128.89269803690101</v>
      </c>
      <c r="Q8">
        <f>SUM($P$2:P8)</f>
        <v>432.89195105782471</v>
      </c>
      <c r="R8">
        <v>1.0138999999999996</v>
      </c>
      <c r="S8">
        <f t="shared" si="9"/>
        <v>127.12565148131085</v>
      </c>
      <c r="T8">
        <f t="shared" si="10"/>
        <v>10.472017236194107</v>
      </c>
    </row>
    <row r="9" spans="1:21" x14ac:dyDescent="0.25">
      <c r="A9" t="s">
        <v>45</v>
      </c>
      <c r="B9" s="1">
        <v>43312.628472164353</v>
      </c>
      <c r="C9" s="1">
        <v>43313.019444444442</v>
      </c>
      <c r="D9" s="3">
        <v>122.69</v>
      </c>
      <c r="E9">
        <f t="shared" si="0"/>
        <v>115.5</v>
      </c>
      <c r="F9" s="2">
        <f t="shared" si="1"/>
        <v>9.3833347221370786</v>
      </c>
      <c r="G9">
        <f t="shared" si="2"/>
        <v>0.10051136462108634</v>
      </c>
      <c r="H9">
        <v>1</v>
      </c>
      <c r="I9">
        <v>1</v>
      </c>
      <c r="J9">
        <f t="shared" si="3"/>
        <v>104.9512106035974</v>
      </c>
      <c r="K9">
        <f t="shared" si="4"/>
        <v>10.548789396402602</v>
      </c>
      <c r="L9">
        <f t="shared" si="5"/>
        <v>115.5</v>
      </c>
      <c r="M9">
        <f t="shared" si="6"/>
        <v>10.548789396402602</v>
      </c>
      <c r="N9">
        <f t="shared" si="7"/>
        <v>104.9512106035974</v>
      </c>
      <c r="O9">
        <f>SUM($E$2:E9)</f>
        <v>513.49</v>
      </c>
      <c r="P9">
        <f t="shared" si="8"/>
        <v>127.10906261373546</v>
      </c>
      <c r="Q9">
        <f>SUM($P$2:P9)</f>
        <v>560.00101367156014</v>
      </c>
      <c r="R9">
        <v>1.0130000000000008</v>
      </c>
      <c r="S9">
        <f t="shared" si="9"/>
        <v>125.47785055650085</v>
      </c>
      <c r="T9">
        <f t="shared" si="10"/>
        <v>10.336279094557415</v>
      </c>
    </row>
    <row r="10" spans="1:21" x14ac:dyDescent="0.25">
      <c r="A10" t="s">
        <v>46</v>
      </c>
      <c r="B10" s="1">
        <v>43312.628472164353</v>
      </c>
      <c r="C10" s="1">
        <v>43313.042361111111</v>
      </c>
      <c r="D10" s="3">
        <v>120.24</v>
      </c>
      <c r="E10">
        <f t="shared" si="0"/>
        <v>113.05</v>
      </c>
      <c r="F10" s="2">
        <f t="shared" si="1"/>
        <v>9.9333347221836448</v>
      </c>
      <c r="G10">
        <f t="shared" si="2"/>
        <v>0.1060789629558484</v>
      </c>
      <c r="H10">
        <v>1</v>
      </c>
      <c r="I10">
        <v>1</v>
      </c>
      <c r="J10">
        <f t="shared" si="3"/>
        <v>102.2078927329826</v>
      </c>
      <c r="K10">
        <f t="shared" si="4"/>
        <v>10.842107267017388</v>
      </c>
      <c r="L10">
        <f t="shared" si="5"/>
        <v>113.04999999999998</v>
      </c>
      <c r="M10">
        <f t="shared" si="6"/>
        <v>10.842107267017388</v>
      </c>
      <c r="N10">
        <f t="shared" si="7"/>
        <v>102.2078927329826</v>
      </c>
      <c r="O10">
        <f>SUM($E$2:E10)</f>
        <v>626.54</v>
      </c>
      <c r="P10">
        <f t="shared" si="8"/>
        <v>125.04222676215868</v>
      </c>
      <c r="Q10">
        <f>SUM($P$2:P10)</f>
        <v>685.04324043371878</v>
      </c>
      <c r="R10">
        <v>0.98660000000000014</v>
      </c>
      <c r="S10">
        <f t="shared" si="9"/>
        <v>126.74055013395363</v>
      </c>
      <c r="T10">
        <f t="shared" si="10"/>
        <v>10.440294386397746</v>
      </c>
    </row>
    <row r="11" spans="1:21" x14ac:dyDescent="0.25">
      <c r="A11" t="s">
        <v>47</v>
      </c>
      <c r="B11" s="1">
        <v>43312.628472164353</v>
      </c>
      <c r="C11" s="1">
        <v>43313.063888888886</v>
      </c>
      <c r="D11" s="3">
        <v>125.87</v>
      </c>
      <c r="E11">
        <f t="shared" si="0"/>
        <v>118.68</v>
      </c>
      <c r="F11" s="2">
        <f t="shared" si="1"/>
        <v>10.450001388788223</v>
      </c>
      <c r="G11">
        <f t="shared" si="2"/>
        <v>0.11127773479998526</v>
      </c>
      <c r="H11">
        <v>1</v>
      </c>
      <c r="I11">
        <v>1</v>
      </c>
      <c r="J11">
        <f t="shared" si="3"/>
        <v>106.79598473316015</v>
      </c>
      <c r="K11">
        <f t="shared" si="4"/>
        <v>11.884015266839871</v>
      </c>
      <c r="L11">
        <f t="shared" si="5"/>
        <v>118.68000000000002</v>
      </c>
      <c r="M11">
        <f t="shared" si="6"/>
        <v>11.884015266839871</v>
      </c>
      <c r="N11">
        <f t="shared" si="7"/>
        <v>106.79598473316015</v>
      </c>
      <c r="O11">
        <f>SUM($E$2:E11)</f>
        <v>745.22</v>
      </c>
      <c r="P11">
        <f t="shared" si="8"/>
        <v>131.88644156606225</v>
      </c>
      <c r="Q11">
        <f>SUM($P$2:P11)</f>
        <v>816.929681999781</v>
      </c>
      <c r="R11">
        <v>1.0629</v>
      </c>
      <c r="S11">
        <f t="shared" si="9"/>
        <v>124.0817024800661</v>
      </c>
      <c r="T11">
        <f t="shared" si="10"/>
        <v>10.221270938844221</v>
      </c>
    </row>
    <row r="12" spans="1:21" x14ac:dyDescent="0.25">
      <c r="A12" t="s">
        <v>48</v>
      </c>
      <c r="B12" s="1">
        <v>43312.628472164353</v>
      </c>
      <c r="C12" s="1">
        <v>43313.086805555555</v>
      </c>
      <c r="D12" s="3">
        <v>185.75</v>
      </c>
      <c r="E12">
        <f t="shared" si="0"/>
        <v>178.56</v>
      </c>
      <c r="F12" s="2">
        <f t="shared" si="1"/>
        <v>11.000001388834789</v>
      </c>
      <c r="G12">
        <f t="shared" si="2"/>
        <v>0.11677869213193548</v>
      </c>
      <c r="H12">
        <v>1</v>
      </c>
      <c r="I12">
        <v>1</v>
      </c>
      <c r="J12">
        <f t="shared" si="3"/>
        <v>159.88843739409836</v>
      </c>
      <c r="K12">
        <f t="shared" si="4"/>
        <v>18.671562605901652</v>
      </c>
      <c r="L12">
        <f t="shared" si="5"/>
        <v>178.56</v>
      </c>
      <c r="M12">
        <f t="shared" si="6"/>
        <v>18.671562605901652</v>
      </c>
      <c r="N12">
        <f t="shared" si="7"/>
        <v>159.88843739409836</v>
      </c>
      <c r="O12">
        <f>SUM($E$2:E12)</f>
        <v>923.78</v>
      </c>
      <c r="P12">
        <f t="shared" si="8"/>
        <v>199.41200326707838</v>
      </c>
      <c r="Q12">
        <f>SUM($P$2:P12)</f>
        <v>1016.3416852668594</v>
      </c>
      <c r="R12">
        <v>1.5236000000000001</v>
      </c>
      <c r="S12">
        <f t="shared" si="9"/>
        <v>130.88212343599264</v>
      </c>
      <c r="T12">
        <f t="shared" si="10"/>
        <v>10.781457845530852</v>
      </c>
    </row>
    <row r="13" spans="1:21" x14ac:dyDescent="0.25">
      <c r="A13" t="s">
        <v>49</v>
      </c>
      <c r="B13" s="1">
        <v>43312.628472164353</v>
      </c>
      <c r="C13" s="1">
        <v>43313.109722222223</v>
      </c>
      <c r="D13" s="3">
        <v>115.05</v>
      </c>
      <c r="E13">
        <f t="shared" si="0"/>
        <v>107.86</v>
      </c>
      <c r="F13" s="2">
        <f t="shared" si="1"/>
        <v>11.550001388881356</v>
      </c>
      <c r="G13">
        <f t="shared" si="2"/>
        <v>0.12224559998324047</v>
      </c>
      <c r="H13">
        <v>1</v>
      </c>
      <c r="I13">
        <v>1</v>
      </c>
      <c r="J13">
        <f t="shared" si="3"/>
        <v>96.110869137389159</v>
      </c>
      <c r="K13">
        <f t="shared" si="4"/>
        <v>11.749130862610848</v>
      </c>
      <c r="L13">
        <f t="shared" si="5"/>
        <v>107.86000000000001</v>
      </c>
      <c r="M13">
        <f t="shared" si="6"/>
        <v>11.749130862610848</v>
      </c>
      <c r="N13">
        <f t="shared" si="7"/>
        <v>96.110869137389159</v>
      </c>
      <c r="O13">
        <f>SUM($E$2:E13)</f>
        <v>1031.6399999999999</v>
      </c>
      <c r="P13">
        <f t="shared" si="8"/>
        <v>121.0454104141923</v>
      </c>
      <c r="Q13">
        <f>SUM($P$2:P13)</f>
        <v>1137.3870956810517</v>
      </c>
      <c r="R13">
        <v>0.99599999999999955</v>
      </c>
      <c r="S13">
        <f t="shared" si="9"/>
        <v>121.53153656043411</v>
      </c>
      <c r="T13">
        <f t="shared" si="10"/>
        <v>10.011200184796072</v>
      </c>
    </row>
    <row r="14" spans="1:21" x14ac:dyDescent="0.25">
      <c r="A14" t="s">
        <v>50</v>
      </c>
      <c r="B14" s="1">
        <v>43312.628472164353</v>
      </c>
      <c r="C14" s="1">
        <v>43313.132638888892</v>
      </c>
      <c r="D14" s="3">
        <v>104.54</v>
      </c>
      <c r="E14">
        <f t="shared" si="0"/>
        <v>97.350000000000009</v>
      </c>
      <c r="F14" s="2">
        <f t="shared" si="1"/>
        <v>12.100001388927922</v>
      </c>
      <c r="G14">
        <f t="shared" si="2"/>
        <v>0.12767866911123971</v>
      </c>
      <c r="H14">
        <v>1</v>
      </c>
      <c r="I14">
        <v>1</v>
      </c>
      <c r="J14">
        <f t="shared" si="3"/>
        <v>86.327783495917956</v>
      </c>
      <c r="K14">
        <f t="shared" si="4"/>
        <v>11.022216504082049</v>
      </c>
      <c r="L14">
        <f t="shared" si="5"/>
        <v>97.350000000000009</v>
      </c>
      <c r="M14">
        <f t="shared" si="6"/>
        <v>11.022216504082049</v>
      </c>
      <c r="N14">
        <f t="shared" si="7"/>
        <v>86.327783495917956</v>
      </c>
      <c r="O14">
        <f>SUM($E$2:E14)</f>
        <v>1128.9899999999998</v>
      </c>
      <c r="P14">
        <f t="shared" si="8"/>
        <v>109.77951843797919</v>
      </c>
      <c r="Q14">
        <f>SUM($P$2:P14)</f>
        <v>1247.166614119031</v>
      </c>
      <c r="R14">
        <v>1.0122</v>
      </c>
      <c r="S14">
        <f t="shared" si="9"/>
        <v>108.45635095631219</v>
      </c>
      <c r="T14">
        <f t="shared" si="10"/>
        <v>8.9341274821800205</v>
      </c>
    </row>
    <row r="15" spans="1:21" x14ac:dyDescent="0.25">
      <c r="A15" t="s">
        <v>51</v>
      </c>
      <c r="B15" s="1">
        <v>43312.628472164353</v>
      </c>
      <c r="C15" s="1">
        <v>43313.155555555553</v>
      </c>
      <c r="D15" s="3">
        <v>36.03</v>
      </c>
      <c r="E15">
        <f t="shared" si="0"/>
        <v>28.84</v>
      </c>
      <c r="F15" s="2">
        <f t="shared" si="1"/>
        <v>12.650001388799865</v>
      </c>
      <c r="G15">
        <f t="shared" si="2"/>
        <v>0.13307810896703132</v>
      </c>
      <c r="H15">
        <v>1</v>
      </c>
      <c r="I15">
        <v>1</v>
      </c>
      <c r="J15">
        <f t="shared" si="3"/>
        <v>25.452790740341758</v>
      </c>
      <c r="K15">
        <f t="shared" si="4"/>
        <v>3.3872092596582464</v>
      </c>
      <c r="L15">
        <f t="shared" si="5"/>
        <v>28.840000000000003</v>
      </c>
      <c r="M15">
        <f t="shared" si="6"/>
        <v>3.3872092596582464</v>
      </c>
      <c r="N15">
        <f t="shared" si="7"/>
        <v>25.452790740341758</v>
      </c>
      <c r="O15">
        <f>SUM($E$2:E15)</f>
        <v>1157.8299999999997</v>
      </c>
      <c r="P15">
        <f t="shared" si="8"/>
        <v>32.677972662609179</v>
      </c>
      <c r="Q15">
        <f>SUM($P$2:P15)</f>
        <v>1279.8445867816401</v>
      </c>
      <c r="R15">
        <v>0.98510000000000009</v>
      </c>
      <c r="S15">
        <f t="shared" si="9"/>
        <v>33.172239024067785</v>
      </c>
      <c r="T15">
        <f t="shared" si="10"/>
        <v>2.7325740696342322</v>
      </c>
    </row>
    <row r="16" spans="1:21" x14ac:dyDescent="0.25">
      <c r="A16" t="s">
        <v>52</v>
      </c>
      <c r="B16" s="1">
        <v>43312.628472164353</v>
      </c>
      <c r="C16" s="1">
        <v>43313.178472222222</v>
      </c>
      <c r="D16" s="3">
        <v>13.95</v>
      </c>
      <c r="E16">
        <f t="shared" si="0"/>
        <v>6.7599999999999989</v>
      </c>
      <c r="F16" s="2">
        <f t="shared" si="1"/>
        <v>13.200001388846431</v>
      </c>
      <c r="G16">
        <f t="shared" si="2"/>
        <v>0.13844412771039283</v>
      </c>
      <c r="H16">
        <v>1</v>
      </c>
      <c r="I16">
        <v>1</v>
      </c>
      <c r="J16">
        <f t="shared" si="3"/>
        <v>5.9379286479306836</v>
      </c>
      <c r="K16">
        <f t="shared" si="4"/>
        <v>0.82207135206931581</v>
      </c>
      <c r="L16">
        <f t="shared" si="5"/>
        <v>6.76</v>
      </c>
      <c r="M16">
        <f t="shared" si="6"/>
        <v>0.82207135206931581</v>
      </c>
      <c r="N16">
        <f t="shared" si="7"/>
        <v>5.9379286479306836</v>
      </c>
      <c r="O16">
        <f>SUM($E$2:E16)</f>
        <v>1164.5899999999997</v>
      </c>
      <c r="P16">
        <f t="shared" si="8"/>
        <v>7.6958823033222536</v>
      </c>
      <c r="Q16">
        <f>SUM($P$2:P16)</f>
        <v>1287.5404690849623</v>
      </c>
      <c r="R16">
        <v>0.98659999999999926</v>
      </c>
      <c r="S16">
        <f t="shared" si="9"/>
        <v>7.8004077674054937</v>
      </c>
      <c r="T16">
        <f t="shared" si="10"/>
        <v>0.64256114826378419</v>
      </c>
    </row>
    <row r="17" spans="1:20" x14ac:dyDescent="0.25">
      <c r="A17" t="s">
        <v>53</v>
      </c>
      <c r="B17" s="1">
        <v>43312.628472164353</v>
      </c>
      <c r="C17" s="1">
        <v>43313.201388888891</v>
      </c>
      <c r="D17" s="3">
        <v>8.76</v>
      </c>
      <c r="E17">
        <f t="shared" si="0"/>
        <v>1.5699999999999994</v>
      </c>
      <c r="F17" s="2">
        <f>(C17-B17)*24</f>
        <v>13.750001388892997</v>
      </c>
      <c r="G17">
        <f>1-EXP(-$U$3*F17)</f>
        <v>0.14377693220752064</v>
      </c>
      <c r="H17">
        <v>1</v>
      </c>
      <c r="I17">
        <v>1</v>
      </c>
      <c r="J17">
        <f>E17/((1+G17)*(H17/I17))</f>
        <v>1.3726452735585921</v>
      </c>
      <c r="K17">
        <f>N17*G17*H17</f>
        <v>0.19735472644140731</v>
      </c>
      <c r="L17">
        <f>M17+N17</f>
        <v>1.5699999999999994</v>
      </c>
      <c r="M17">
        <f>K17/H17</f>
        <v>0.19735472644140731</v>
      </c>
      <c r="N17">
        <f>J17/I17</f>
        <v>1.3726452735585921</v>
      </c>
      <c r="O17">
        <f>SUM($E$2:E17)</f>
        <v>1166.1599999999996</v>
      </c>
      <c r="P17">
        <f t="shared" si="8"/>
        <v>1.7957297835658068</v>
      </c>
      <c r="Q17">
        <f>SUM($P$2:P17)</f>
        <v>1289.3361988685281</v>
      </c>
      <c r="R17">
        <v>1.0137999999999998</v>
      </c>
      <c r="S17">
        <f t="shared" si="9"/>
        <v>1.7712860362653453</v>
      </c>
      <c r="T17">
        <f t="shared" si="10"/>
        <v>0.14591026819420136</v>
      </c>
    </row>
    <row r="18" spans="1:20" x14ac:dyDescent="0.25">
      <c r="A18" t="s">
        <v>54</v>
      </c>
      <c r="B18" s="1">
        <v>43312.628472164353</v>
      </c>
      <c r="C18" s="1">
        <v>43313.224305555559</v>
      </c>
      <c r="D18" s="3">
        <v>8.83</v>
      </c>
      <c r="E18">
        <f t="shared" si="0"/>
        <v>1.6399999999999997</v>
      </c>
      <c r="F18" s="2">
        <f t="shared" si="1"/>
        <v>14.300001388939563</v>
      </c>
      <c r="G18">
        <f t="shared" si="2"/>
        <v>0.1490767280458728</v>
      </c>
      <c r="H18">
        <v>1</v>
      </c>
      <c r="I18">
        <v>1</v>
      </c>
      <c r="J18">
        <f t="shared" si="3"/>
        <v>1.4272328034951973</v>
      </c>
      <c r="K18">
        <f t="shared" si="4"/>
        <v>0.21276719650480214</v>
      </c>
      <c r="L18">
        <f t="shared" si="5"/>
        <v>1.6399999999999995</v>
      </c>
      <c r="M18">
        <f t="shared" si="6"/>
        <v>0.21276719650480214</v>
      </c>
      <c r="N18">
        <f t="shared" si="7"/>
        <v>1.4272328034951973</v>
      </c>
      <c r="O18">
        <f>SUM($E$2:E18)</f>
        <v>1167.7999999999997</v>
      </c>
      <c r="P18">
        <f t="shared" si="8"/>
        <v>1.8844858339952313</v>
      </c>
      <c r="Q18">
        <f>SUM($P$2:P18)</f>
        <v>1291.2206847025234</v>
      </c>
      <c r="R18">
        <v>0.96200000000000063</v>
      </c>
      <c r="S18">
        <f t="shared" si="9"/>
        <v>1.9589249833630251</v>
      </c>
      <c r="T18">
        <f t="shared" si="10"/>
        <v>0.16136708800430155</v>
      </c>
    </row>
    <row r="19" spans="1:20" x14ac:dyDescent="0.25">
      <c r="A19" t="s">
        <v>55</v>
      </c>
      <c r="B19" s="1">
        <v>43312.628472164353</v>
      </c>
      <c r="C19" s="1">
        <v>43313.24722222222</v>
      </c>
      <c r="D19" s="3">
        <v>7.3</v>
      </c>
      <c r="E19">
        <f t="shared" si="0"/>
        <v>0.10999999999999943</v>
      </c>
      <c r="F19" s="2">
        <f t="shared" si="1"/>
        <v>14.850001388811506</v>
      </c>
      <c r="G19">
        <f t="shared" si="2"/>
        <v>0.15434371953870785</v>
      </c>
      <c r="H19">
        <v>1</v>
      </c>
      <c r="I19">
        <v>1</v>
      </c>
      <c r="J19">
        <f t="shared" si="3"/>
        <v>9.5292241070066203E-2</v>
      </c>
      <c r="K19">
        <f t="shared" si="4"/>
        <v>1.4707758929933236E-2</v>
      </c>
      <c r="L19">
        <f t="shared" si="5"/>
        <v>0.10999999999999943</v>
      </c>
      <c r="M19">
        <f t="shared" si="6"/>
        <v>1.4707758929933236E-2</v>
      </c>
      <c r="N19">
        <f t="shared" si="7"/>
        <v>9.5292241070066203E-2</v>
      </c>
      <c r="O19">
        <f>SUM($E$2:E19)</f>
        <v>1167.9099999999996</v>
      </c>
      <c r="P19">
        <f t="shared" si="8"/>
        <v>0.12697780914925721</v>
      </c>
      <c r="Q19">
        <f>SUM($P$2:P19)</f>
        <v>1291.3476625116728</v>
      </c>
      <c r="R19">
        <v>1.0144000000000002</v>
      </c>
      <c r="S19">
        <f t="shared" si="9"/>
        <v>0.12517528504461475</v>
      </c>
      <c r="T19">
        <f t="shared" si="10"/>
        <v>1.0311355161278577E-2</v>
      </c>
    </row>
    <row r="20" spans="1:20" x14ac:dyDescent="0.25">
      <c r="A20" t="s">
        <v>56</v>
      </c>
      <c r="B20" s="1">
        <v>43312.628472164353</v>
      </c>
      <c r="C20" s="1">
        <v>43313.270138888889</v>
      </c>
      <c r="D20" s="3">
        <v>7.84</v>
      </c>
      <c r="E20">
        <f t="shared" si="0"/>
        <v>0.64999999999999947</v>
      </c>
      <c r="F20" s="2">
        <f t="shared" si="1"/>
        <v>15.400001388858072</v>
      </c>
      <c r="G20">
        <f t="shared" si="2"/>
        <v>0.15957810973964015</v>
      </c>
      <c r="H20">
        <v>1</v>
      </c>
      <c r="I20">
        <v>1</v>
      </c>
      <c r="J20">
        <f t="shared" si="3"/>
        <v>0.5605486983071315</v>
      </c>
      <c r="K20">
        <f t="shared" si="4"/>
        <v>8.9451301692867871E-2</v>
      </c>
      <c r="L20">
        <f t="shared" si="5"/>
        <v>0.64999999999999936</v>
      </c>
      <c r="M20">
        <f t="shared" si="6"/>
        <v>8.9451301692867871E-2</v>
      </c>
      <c r="N20">
        <f t="shared" si="7"/>
        <v>0.5605486983071315</v>
      </c>
      <c r="O20">
        <f>SUM($E$2:E20)</f>
        <v>1168.5599999999997</v>
      </c>
      <c r="P20">
        <f t="shared" si="8"/>
        <v>0.75372577133076557</v>
      </c>
      <c r="Q20">
        <f>SUM($P$2:P20)</f>
        <v>1292.1013882830034</v>
      </c>
      <c r="R20">
        <v>0.98720000000000052</v>
      </c>
      <c r="S20">
        <f t="shared" si="9"/>
        <v>0.76349855280669088</v>
      </c>
      <c r="T20">
        <f t="shared" si="10"/>
        <v>6.2893443704210628E-2</v>
      </c>
    </row>
    <row r="21" spans="1:20" x14ac:dyDescent="0.25">
      <c r="A21" t="s">
        <v>57</v>
      </c>
      <c r="B21" s="1">
        <v>43312.628472164353</v>
      </c>
      <c r="C21" s="1">
        <v>43313.293055555558</v>
      </c>
      <c r="D21" s="3">
        <v>6.75</v>
      </c>
      <c r="E21">
        <f t="shared" si="0"/>
        <v>-0.44000000000000039</v>
      </c>
      <c r="F21" s="2">
        <f t="shared" si="1"/>
        <v>15.950001388904639</v>
      </c>
      <c r="G21">
        <f t="shared" si="2"/>
        <v>0.16478010044043434</v>
      </c>
      <c r="H21">
        <v>1</v>
      </c>
      <c r="I21">
        <v>1</v>
      </c>
      <c r="J21">
        <f t="shared" si="3"/>
        <v>-0.37775370632931032</v>
      </c>
      <c r="K21">
        <f t="shared" si="4"/>
        <v>-6.2246293670690095E-2</v>
      </c>
      <c r="L21">
        <f t="shared" si="5"/>
        <v>-0.44000000000000039</v>
      </c>
      <c r="M21">
        <f t="shared" si="6"/>
        <v>-6.2246293670690095E-2</v>
      </c>
      <c r="N21">
        <f t="shared" si="7"/>
        <v>-0.37775370632931032</v>
      </c>
      <c r="O21">
        <f>SUM($E$2:E21)</f>
        <v>1168.1199999999997</v>
      </c>
      <c r="P21">
        <f t="shared" si="8"/>
        <v>-0.51250324419379156</v>
      </c>
      <c r="Q21">
        <f>SUM($P$2:P21)</f>
        <v>1291.5888850388096</v>
      </c>
      <c r="R21">
        <v>0.98759999999999959</v>
      </c>
      <c r="S21">
        <f t="shared" si="9"/>
        <v>-0.51893807634041289</v>
      </c>
      <c r="T21">
        <f t="shared" si="10"/>
        <v>-4.2747694242913165E-2</v>
      </c>
    </row>
    <row r="22" spans="1:20" x14ac:dyDescent="0.25">
      <c r="A22" t="s">
        <v>58</v>
      </c>
      <c r="B22" s="1">
        <v>43312.628472164353</v>
      </c>
      <c r="C22" s="1">
        <v>43313.315972222219</v>
      </c>
      <c r="D22" s="3">
        <v>7.47</v>
      </c>
      <c r="E22">
        <f t="shared" si="0"/>
        <v>0.27999999999999936</v>
      </c>
      <c r="F22" s="2">
        <f t="shared" si="1"/>
        <v>16.500001388776582</v>
      </c>
      <c r="G22">
        <f t="shared" si="2"/>
        <v>0.16994989218384782</v>
      </c>
      <c r="H22">
        <v>1</v>
      </c>
      <c r="I22">
        <v>1</v>
      </c>
      <c r="J22">
        <f t="shared" si="3"/>
        <v>0.2393264889980431</v>
      </c>
      <c r="K22">
        <f t="shared" si="4"/>
        <v>4.0673511001956264E-2</v>
      </c>
      <c r="L22">
        <f t="shared" si="5"/>
        <v>0.27999999999999936</v>
      </c>
      <c r="M22">
        <f t="shared" si="6"/>
        <v>4.0673511001956264E-2</v>
      </c>
      <c r="N22">
        <f t="shared" si="7"/>
        <v>0.2393264889980431</v>
      </c>
      <c r="O22">
        <f>SUM($E$2:E22)</f>
        <v>1168.3999999999996</v>
      </c>
      <c r="P22">
        <f t="shared" si="8"/>
        <v>0.32758596981147664</v>
      </c>
      <c r="Q22">
        <f>SUM($P$2:P22)</f>
        <v>1291.9164710086211</v>
      </c>
      <c r="R22">
        <v>1.0108999999999995</v>
      </c>
      <c r="S22">
        <f t="shared" si="9"/>
        <v>0.32405378357055775</v>
      </c>
      <c r="T22">
        <f t="shared" si="10"/>
        <v>2.669403670669632E-2</v>
      </c>
    </row>
    <row r="23" spans="1:20" x14ac:dyDescent="0.25">
      <c r="A23" t="s">
        <v>15</v>
      </c>
      <c r="B23" s="1">
        <v>43312.628472164353</v>
      </c>
      <c r="C23" s="1">
        <v>43313.338888888888</v>
      </c>
      <c r="D23" s="3">
        <v>7.19</v>
      </c>
      <c r="E23">
        <f t="shared" si="0"/>
        <v>0</v>
      </c>
      <c r="F23" s="2">
        <f>(C23-B23)*24</f>
        <v>17.050001388823148</v>
      </c>
      <c r="G23">
        <f>1-EXP(-$U$3*F23)</f>
        <v>0.17508768427623977</v>
      </c>
      <c r="H23">
        <v>1</v>
      </c>
      <c r="I23">
        <v>1</v>
      </c>
      <c r="J23">
        <f>E23/((1+G23)*(H23/I23))</f>
        <v>0</v>
      </c>
      <c r="K23">
        <f>N23*G23*H23</f>
        <v>0</v>
      </c>
      <c r="L23">
        <f>M23+N23</f>
        <v>0</v>
      </c>
      <c r="M23">
        <f>K23/H23</f>
        <v>0</v>
      </c>
      <c r="N23">
        <f>J23/I23</f>
        <v>0</v>
      </c>
    </row>
    <row r="24" spans="1:20" x14ac:dyDescent="0.25">
      <c r="R24" t="s">
        <v>153</v>
      </c>
      <c r="S24">
        <f>SUM(S2:S22)</f>
        <v>1213.9557127726109</v>
      </c>
    </row>
    <row r="27" spans="1:20" x14ac:dyDescent="0.25">
      <c r="E27" t="s">
        <v>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"/>
  <sheetViews>
    <sheetView topLeftCell="G1" workbookViewId="0">
      <selection activeCell="T2" sqref="T2:T22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17.5703125" bestFit="1" customWidth="1"/>
    <col min="5" max="5" width="31.5703125" bestFit="1" customWidth="1"/>
    <col min="6" max="6" width="17.7109375" bestFit="1" customWidth="1"/>
    <col min="7" max="7" width="17.7109375" customWidth="1"/>
    <col min="8" max="8" width="18.5703125" bestFit="1" customWidth="1"/>
    <col min="9" max="9" width="19" bestFit="1" customWidth="1"/>
    <col min="10" max="11" width="12.140625" bestFit="1" customWidth="1"/>
    <col min="12" max="14" width="12" bestFit="1" customWidth="1"/>
    <col min="15" max="15" width="17.7109375" bestFit="1" customWidth="1"/>
    <col min="16" max="16" width="15.28515625" bestFit="1" customWidth="1"/>
    <col min="17" max="17" width="20.85546875" bestFit="1" customWidth="1"/>
    <col min="18" max="20" width="20.85546875" customWidth="1"/>
    <col min="21" max="21" width="22.140625" bestFit="1" customWidth="1"/>
  </cols>
  <sheetData>
    <row r="1" spans="1:21" x14ac:dyDescent="0.25">
      <c r="A1" t="s">
        <v>3</v>
      </c>
      <c r="B1" t="s">
        <v>5</v>
      </c>
      <c r="C1" t="s">
        <v>4</v>
      </c>
      <c r="D1" t="s">
        <v>0</v>
      </c>
      <c r="E1" t="s">
        <v>14</v>
      </c>
      <c r="F1" t="s">
        <v>1</v>
      </c>
      <c r="G1" t="s">
        <v>6</v>
      </c>
      <c r="H1" t="s">
        <v>13</v>
      </c>
      <c r="I1" t="s">
        <v>12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82</v>
      </c>
      <c r="P1" t="s">
        <v>149</v>
      </c>
      <c r="Q1" t="s">
        <v>150</v>
      </c>
      <c r="R1" t="s">
        <v>152</v>
      </c>
      <c r="S1" t="s">
        <v>151</v>
      </c>
      <c r="T1" t="s">
        <v>154</v>
      </c>
    </row>
    <row r="2" spans="1:21" x14ac:dyDescent="0.25">
      <c r="A2" t="s">
        <v>60</v>
      </c>
      <c r="B2" s="1">
        <v>43313.583333333336</v>
      </c>
      <c r="C2" s="1">
        <v>43313.874305555553</v>
      </c>
      <c r="D2" s="3">
        <v>7.47</v>
      </c>
      <c r="E2">
        <f t="shared" ref="E2:E23" si="0">D2-$D$23</f>
        <v>0.23999999999999932</v>
      </c>
      <c r="F2" s="2">
        <f>(C2-B2)*24</f>
        <v>6.9833333332207985</v>
      </c>
      <c r="G2">
        <f>1-EXP(-$U$3*F2)</f>
        <v>7.5807729008775526E-2</v>
      </c>
      <c r="H2">
        <v>1</v>
      </c>
      <c r="I2">
        <v>1</v>
      </c>
      <c r="J2">
        <f>E2/((1+G2)*(H2/I2))</f>
        <v>0.22308819088066026</v>
      </c>
      <c r="K2">
        <f>N2*G2*H2</f>
        <v>1.691180911933908E-2</v>
      </c>
      <c r="L2">
        <f>M2+N2</f>
        <v>0.23999999999999932</v>
      </c>
      <c r="M2">
        <f>K2/H2</f>
        <v>1.691180911933908E-2</v>
      </c>
      <c r="N2">
        <f>J2/I2</f>
        <v>0.22308819088066026</v>
      </c>
      <c r="O2">
        <f>SUM($E$2:E2)</f>
        <v>0.23999999999999932</v>
      </c>
      <c r="P2">
        <f>E2*(1+G2)</f>
        <v>0.2581938549621054</v>
      </c>
      <c r="Q2">
        <f>SUM($P$2:P2)</f>
        <v>0.2581938549621054</v>
      </c>
      <c r="R2">
        <v>0.83549999999999969</v>
      </c>
      <c r="S2">
        <f>P2*(1/R2)</f>
        <v>0.30902915016409993</v>
      </c>
      <c r="T2">
        <f>(S2/$S$24)*100</f>
        <v>2.4389944970068165E-2</v>
      </c>
      <c r="U2" t="s">
        <v>2</v>
      </c>
    </row>
    <row r="3" spans="1:21" x14ac:dyDescent="0.25">
      <c r="A3" t="s">
        <v>61</v>
      </c>
      <c r="B3" s="1">
        <v>43313.583333333336</v>
      </c>
      <c r="C3" s="1">
        <v>43313.897222222222</v>
      </c>
      <c r="D3" s="3">
        <v>7.19</v>
      </c>
      <c r="E3">
        <f t="shared" si="0"/>
        <v>-4.0000000000000036E-2</v>
      </c>
      <c r="F3" s="2">
        <f t="shared" ref="F3:F22" si="1">(C3-B3)*24</f>
        <v>7.5333333332673647</v>
      </c>
      <c r="G3">
        <f t="shared" ref="G3:G22" si="2">1-EXP(-$U$3*F3)</f>
        <v>8.1528236357712891E-2</v>
      </c>
      <c r="H3">
        <v>1</v>
      </c>
      <c r="I3">
        <v>1</v>
      </c>
      <c r="J3">
        <f t="shared" ref="J3:J22" si="3">E3/((1+G3)*(H3/I3))</f>
        <v>-3.6984702438013953E-2</v>
      </c>
      <c r="K3">
        <f t="shared" ref="K3:K22" si="4">N3*G3*H3</f>
        <v>-3.0152975619860819E-3</v>
      </c>
      <c r="L3">
        <f t="shared" ref="L3:L22" si="5">M3+N3</f>
        <v>-4.0000000000000036E-2</v>
      </c>
      <c r="M3">
        <f t="shared" ref="M3:M22" si="6">K3/H3</f>
        <v>-3.0152975619860819E-3</v>
      </c>
      <c r="N3">
        <f t="shared" ref="N3:N22" si="7">J3/I3</f>
        <v>-3.6984702438013953E-2</v>
      </c>
      <c r="O3">
        <f>SUM($E$2:E3)</f>
        <v>0.19999999999999929</v>
      </c>
      <c r="P3">
        <f t="shared" ref="P3:P22" si="8">E3*(1+G3)</f>
        <v>-4.3261129454308558E-2</v>
      </c>
      <c r="Q3">
        <f>SUM($P$2:P3)</f>
        <v>0.21493272550779685</v>
      </c>
      <c r="R3">
        <v>1.0072000000000001</v>
      </c>
      <c r="S3">
        <f t="shared" ref="S3:S22" si="9">P3*(1/R3)</f>
        <v>-4.2951875947486652E-2</v>
      </c>
      <c r="T3">
        <f t="shared" ref="T3:T22" si="10">(S3/$S$24)*100</f>
        <v>-3.3899516927904795E-3</v>
      </c>
      <c r="U3">
        <f>LN(2)/61.4</f>
        <v>1.1289042028663604E-2</v>
      </c>
    </row>
    <row r="4" spans="1:21" x14ac:dyDescent="0.25">
      <c r="A4" t="s">
        <v>62</v>
      </c>
      <c r="B4" s="1">
        <v>43313.583333333336</v>
      </c>
      <c r="C4" s="1">
        <v>43313.920138831018</v>
      </c>
      <c r="D4" s="3">
        <v>9.31</v>
      </c>
      <c r="E4">
        <f t="shared" si="0"/>
        <v>2.08</v>
      </c>
      <c r="F4" s="2">
        <f t="shared" si="1"/>
        <v>8.0833319443627261</v>
      </c>
      <c r="G4">
        <f t="shared" si="2"/>
        <v>8.7213320956651352E-2</v>
      </c>
      <c r="H4">
        <v>1</v>
      </c>
      <c r="I4">
        <v>1</v>
      </c>
      <c r="J4">
        <f t="shared" si="3"/>
        <v>1.9131480086812997</v>
      </c>
      <c r="K4">
        <f t="shared" si="4"/>
        <v>0.1668519913187006</v>
      </c>
      <c r="L4">
        <f t="shared" si="5"/>
        <v>2.0800000000000005</v>
      </c>
      <c r="M4">
        <f t="shared" si="6"/>
        <v>0.1668519913187006</v>
      </c>
      <c r="N4">
        <f t="shared" si="7"/>
        <v>1.9131480086812997</v>
      </c>
      <c r="O4">
        <f>SUM($E$2:E4)</f>
        <v>2.2799999999999994</v>
      </c>
      <c r="P4">
        <f t="shared" si="8"/>
        <v>2.2614037075898348</v>
      </c>
      <c r="Q4">
        <f>SUM($P$2:P4)</f>
        <v>2.4763364330976314</v>
      </c>
      <c r="R4">
        <v>1.0255999999999998</v>
      </c>
      <c r="S4">
        <f t="shared" si="9"/>
        <v>2.204956813172616</v>
      </c>
      <c r="T4">
        <f t="shared" si="10"/>
        <v>0.17402492711803885</v>
      </c>
    </row>
    <row r="5" spans="1:21" x14ac:dyDescent="0.25">
      <c r="A5" t="s">
        <v>63</v>
      </c>
      <c r="B5" s="1">
        <v>43313.583333333336</v>
      </c>
      <c r="C5" s="1">
        <v>43313.943055497686</v>
      </c>
      <c r="D5" s="3">
        <v>57.62</v>
      </c>
      <c r="E5">
        <f t="shared" si="0"/>
        <v>50.39</v>
      </c>
      <c r="F5" s="2">
        <f t="shared" si="1"/>
        <v>8.6333319444092922</v>
      </c>
      <c r="G5">
        <f t="shared" si="2"/>
        <v>9.2863230687966536E-2</v>
      </c>
      <c r="H5">
        <v>1</v>
      </c>
      <c r="I5">
        <v>1</v>
      </c>
      <c r="J5">
        <f t="shared" si="3"/>
        <v>46.108239883117925</v>
      </c>
      <c r="K5">
        <f t="shared" si="4"/>
        <v>4.2817601168820794</v>
      </c>
      <c r="L5">
        <f t="shared" si="5"/>
        <v>50.39</v>
      </c>
      <c r="M5">
        <f t="shared" si="6"/>
        <v>4.2817601168820794</v>
      </c>
      <c r="N5">
        <f t="shared" si="7"/>
        <v>46.108239883117925</v>
      </c>
      <c r="O5">
        <f>SUM($E$2:E5)</f>
        <v>52.67</v>
      </c>
      <c r="P5">
        <f t="shared" si="8"/>
        <v>55.069378194366628</v>
      </c>
      <c r="Q5">
        <f>SUM($P$2:P5)</f>
        <v>57.545714627464257</v>
      </c>
      <c r="R5">
        <v>0.95740000000000069</v>
      </c>
      <c r="S5">
        <f t="shared" si="9"/>
        <v>57.519718189227689</v>
      </c>
      <c r="T5">
        <f t="shared" si="10"/>
        <v>4.5397101230875014</v>
      </c>
    </row>
    <row r="6" spans="1:21" x14ac:dyDescent="0.25">
      <c r="A6" t="s">
        <v>64</v>
      </c>
      <c r="B6" s="1">
        <v>43313.583333333336</v>
      </c>
      <c r="C6" s="1">
        <v>43313.965972164355</v>
      </c>
      <c r="D6" s="3">
        <v>112.12</v>
      </c>
      <c r="E6">
        <f t="shared" si="0"/>
        <v>104.89</v>
      </c>
      <c r="F6" s="2">
        <f t="shared" si="1"/>
        <v>9.1833319444558583</v>
      </c>
      <c r="G6">
        <f t="shared" si="2"/>
        <v>9.84781689624179E-2</v>
      </c>
      <c r="H6">
        <v>1</v>
      </c>
      <c r="I6">
        <v>1</v>
      </c>
      <c r="J6">
        <f t="shared" si="3"/>
        <v>95.486649588198219</v>
      </c>
      <c r="K6">
        <f t="shared" si="4"/>
        <v>9.4033504118017763</v>
      </c>
      <c r="L6">
        <f t="shared" si="5"/>
        <v>104.89</v>
      </c>
      <c r="M6">
        <f t="shared" si="6"/>
        <v>9.4033504118017763</v>
      </c>
      <c r="N6">
        <f t="shared" si="7"/>
        <v>95.486649588198219</v>
      </c>
      <c r="O6">
        <f>SUM($E$2:E6)</f>
        <v>157.56</v>
      </c>
      <c r="P6">
        <f t="shared" si="8"/>
        <v>115.21937514246801</v>
      </c>
      <c r="Q6">
        <f>SUM($P$2:P6)</f>
        <v>172.76508976993227</v>
      </c>
      <c r="R6">
        <v>1.0370999999999997</v>
      </c>
      <c r="S6">
        <f t="shared" si="9"/>
        <v>111.09765224420794</v>
      </c>
      <c r="T6">
        <f t="shared" si="10"/>
        <v>8.7683172383612398</v>
      </c>
    </row>
    <row r="7" spans="1:21" x14ac:dyDescent="0.25">
      <c r="A7" t="s">
        <v>65</v>
      </c>
      <c r="B7" s="1">
        <v>43313.583333333336</v>
      </c>
      <c r="C7" s="1">
        <v>43313.988888831016</v>
      </c>
      <c r="D7" s="3">
        <v>117.95</v>
      </c>
      <c r="E7">
        <f t="shared" si="0"/>
        <v>110.72</v>
      </c>
      <c r="F7" s="2">
        <f t="shared" si="1"/>
        <v>9.7333319443278015</v>
      </c>
      <c r="G7">
        <f t="shared" si="2"/>
        <v>0.10405835224236937</v>
      </c>
      <c r="H7">
        <v>1</v>
      </c>
      <c r="I7">
        <v>1</v>
      </c>
      <c r="J7">
        <f t="shared" si="3"/>
        <v>100.28455450305231</v>
      </c>
      <c r="K7">
        <f t="shared" si="4"/>
        <v>10.435445496947706</v>
      </c>
      <c r="L7">
        <f t="shared" si="5"/>
        <v>110.72000000000001</v>
      </c>
      <c r="M7">
        <f t="shared" si="6"/>
        <v>10.435445496947706</v>
      </c>
      <c r="N7">
        <f t="shared" si="7"/>
        <v>100.28455450305231</v>
      </c>
      <c r="O7">
        <f>SUM($E$2:E7)</f>
        <v>268.27999999999997</v>
      </c>
      <c r="P7">
        <f t="shared" si="8"/>
        <v>122.24134076027512</v>
      </c>
      <c r="Q7">
        <f>SUM($P$2:P7)</f>
        <v>295.00643053020741</v>
      </c>
      <c r="R7">
        <v>0.98399999999999999</v>
      </c>
      <c r="S7">
        <f t="shared" si="9"/>
        <v>124.22900483767798</v>
      </c>
      <c r="T7">
        <f t="shared" si="10"/>
        <v>9.8047015631643379</v>
      </c>
    </row>
    <row r="8" spans="1:21" x14ac:dyDescent="0.25">
      <c r="A8" t="s">
        <v>66</v>
      </c>
      <c r="B8" s="1">
        <v>43313.583333333336</v>
      </c>
      <c r="C8" s="1">
        <v>43314.011805497685</v>
      </c>
      <c r="D8" s="3">
        <v>121.74</v>
      </c>
      <c r="E8">
        <f t="shared" si="0"/>
        <v>114.50999999999999</v>
      </c>
      <c r="F8" s="2">
        <f t="shared" si="1"/>
        <v>10.283331944374368</v>
      </c>
      <c r="G8">
        <f t="shared" si="2"/>
        <v>0.10960399565563828</v>
      </c>
      <c r="H8">
        <v>1</v>
      </c>
      <c r="I8">
        <v>1</v>
      </c>
      <c r="J8">
        <f t="shared" si="3"/>
        <v>103.19897949929316</v>
      </c>
      <c r="K8">
        <f t="shared" si="4"/>
        <v>11.311020500706832</v>
      </c>
      <c r="L8">
        <f t="shared" si="5"/>
        <v>114.50999999999999</v>
      </c>
      <c r="M8">
        <f t="shared" si="6"/>
        <v>11.311020500706832</v>
      </c>
      <c r="N8">
        <f t="shared" si="7"/>
        <v>103.19897949929316</v>
      </c>
      <c r="O8">
        <f>SUM($E$2:E8)</f>
        <v>382.78999999999996</v>
      </c>
      <c r="P8">
        <f t="shared" si="8"/>
        <v>127.06075354252712</v>
      </c>
      <c r="Q8">
        <f>SUM($P$2:P8)</f>
        <v>422.06718407273456</v>
      </c>
      <c r="R8">
        <v>1.0178000000000003</v>
      </c>
      <c r="S8">
        <f t="shared" si="9"/>
        <v>124.83862599973186</v>
      </c>
      <c r="T8">
        <f t="shared" si="10"/>
        <v>9.8528155568998415</v>
      </c>
    </row>
    <row r="9" spans="1:21" x14ac:dyDescent="0.25">
      <c r="A9" t="s">
        <v>67</v>
      </c>
      <c r="B9" s="1">
        <v>43313.583333333336</v>
      </c>
      <c r="C9" s="1">
        <v>43314.034722164353</v>
      </c>
      <c r="D9" s="3">
        <v>118.7</v>
      </c>
      <c r="E9">
        <f t="shared" si="0"/>
        <v>111.47</v>
      </c>
      <c r="F9" s="2">
        <f t="shared" si="1"/>
        <v>10.833331944420934</v>
      </c>
      <c r="G9">
        <f t="shared" si="2"/>
        <v>0.1151153129931588</v>
      </c>
      <c r="H9">
        <v>1</v>
      </c>
      <c r="I9">
        <v>1</v>
      </c>
      <c r="J9">
        <f t="shared" si="3"/>
        <v>99.962756049682071</v>
      </c>
      <c r="K9">
        <f t="shared" si="4"/>
        <v>11.50724395031793</v>
      </c>
      <c r="L9">
        <f t="shared" si="5"/>
        <v>111.47</v>
      </c>
      <c r="M9">
        <f t="shared" si="6"/>
        <v>11.50724395031793</v>
      </c>
      <c r="N9">
        <f t="shared" si="7"/>
        <v>99.962756049682071</v>
      </c>
      <c r="O9">
        <f>SUM($E$2:E9)</f>
        <v>494.26</v>
      </c>
      <c r="P9">
        <f t="shared" si="8"/>
        <v>124.30190393934741</v>
      </c>
      <c r="Q9">
        <f>SUM($P$2:P9)</f>
        <v>546.36908801208199</v>
      </c>
      <c r="R9">
        <v>0.99450000000000038</v>
      </c>
      <c r="S9">
        <f t="shared" si="9"/>
        <v>124.98934533871027</v>
      </c>
      <c r="T9">
        <f>(S9/$S$24)*100</f>
        <v>9.8647109925946808</v>
      </c>
    </row>
    <row r="10" spans="1:21" x14ac:dyDescent="0.25">
      <c r="A10" t="s">
        <v>68</v>
      </c>
      <c r="B10" s="1">
        <v>43313.583333333336</v>
      </c>
      <c r="C10" s="1">
        <v>43314.056250000001</v>
      </c>
      <c r="D10" s="3">
        <v>127.2</v>
      </c>
      <c r="E10">
        <f t="shared" si="0"/>
        <v>119.97</v>
      </c>
      <c r="F10" s="2">
        <f t="shared" si="1"/>
        <v>11.349999999976717</v>
      </c>
      <c r="G10">
        <f t="shared" si="2"/>
        <v>0.12026154597844396</v>
      </c>
      <c r="H10">
        <v>1</v>
      </c>
      <c r="I10">
        <v>1</v>
      </c>
      <c r="J10">
        <f t="shared" si="3"/>
        <v>107.09106318133718</v>
      </c>
      <c r="K10">
        <f t="shared" si="4"/>
        <v>12.878936818662828</v>
      </c>
      <c r="L10">
        <f t="shared" si="5"/>
        <v>119.97</v>
      </c>
      <c r="M10">
        <f t="shared" si="6"/>
        <v>12.878936818662828</v>
      </c>
      <c r="N10">
        <f t="shared" si="7"/>
        <v>107.09106318133718</v>
      </c>
      <c r="O10">
        <f>SUM($E$2:E10)</f>
        <v>614.23</v>
      </c>
      <c r="P10">
        <f t="shared" si="8"/>
        <v>134.39777767103391</v>
      </c>
      <c r="Q10">
        <f>SUM($P$2:P10)</f>
        <v>680.76686568311584</v>
      </c>
      <c r="R10">
        <v>1.0328000000000008</v>
      </c>
      <c r="S10">
        <f t="shared" si="9"/>
        <v>130.12952911602807</v>
      </c>
      <c r="T10">
        <f t="shared" si="10"/>
        <v>10.270396991466455</v>
      </c>
    </row>
    <row r="11" spans="1:21" x14ac:dyDescent="0.25">
      <c r="A11" t="s">
        <v>69</v>
      </c>
      <c r="B11" s="1">
        <v>43313.583333333336</v>
      </c>
      <c r="C11" s="1">
        <v>43314.07916666667</v>
      </c>
      <c r="D11" s="3">
        <v>139.96</v>
      </c>
      <c r="E11">
        <f t="shared" si="0"/>
        <v>132.73000000000002</v>
      </c>
      <c r="F11" s="2">
        <f t="shared" si="1"/>
        <v>11.900000000023283</v>
      </c>
      <c r="G11">
        <f t="shared" si="2"/>
        <v>0.12570689587947215</v>
      </c>
      <c r="H11">
        <v>1</v>
      </c>
      <c r="I11">
        <v>1</v>
      </c>
      <c r="J11">
        <f t="shared" si="3"/>
        <v>117.90813442277363</v>
      </c>
      <c r="K11">
        <f t="shared" si="4"/>
        <v>14.82186557722641</v>
      </c>
      <c r="L11">
        <f t="shared" si="5"/>
        <v>132.73000000000005</v>
      </c>
      <c r="M11">
        <f t="shared" si="6"/>
        <v>14.82186557722641</v>
      </c>
      <c r="N11">
        <f t="shared" si="7"/>
        <v>117.90813442277363</v>
      </c>
      <c r="O11">
        <f>SUM($E$2:E11)</f>
        <v>746.96</v>
      </c>
      <c r="P11">
        <f t="shared" si="8"/>
        <v>149.41507629008234</v>
      </c>
      <c r="Q11">
        <f>SUM($P$2:P11)</f>
        <v>830.18194197319815</v>
      </c>
      <c r="R11">
        <v>1.149</v>
      </c>
      <c r="S11">
        <f t="shared" si="9"/>
        <v>130.03923088780013</v>
      </c>
      <c r="T11">
        <f t="shared" si="10"/>
        <v>10.263270256605992</v>
      </c>
    </row>
    <row r="12" spans="1:21" x14ac:dyDescent="0.25">
      <c r="A12" t="s">
        <v>70</v>
      </c>
      <c r="B12" s="1">
        <v>43313.583333333336</v>
      </c>
      <c r="C12" s="1">
        <v>43314.102083333331</v>
      </c>
      <c r="D12" s="3">
        <v>173.88</v>
      </c>
      <c r="E12">
        <f t="shared" si="0"/>
        <v>166.65</v>
      </c>
      <c r="F12" s="2">
        <f t="shared" si="1"/>
        <v>12.449999999895226</v>
      </c>
      <c r="G12">
        <f t="shared" si="2"/>
        <v>0.13111854049353011</v>
      </c>
      <c r="H12">
        <v>1</v>
      </c>
      <c r="I12">
        <v>1</v>
      </c>
      <c r="J12">
        <f t="shared" si="3"/>
        <v>147.33203818521724</v>
      </c>
      <c r="K12">
        <f t="shared" si="4"/>
        <v>19.317961814782731</v>
      </c>
      <c r="L12">
        <f t="shared" si="5"/>
        <v>166.64999999999998</v>
      </c>
      <c r="M12">
        <f t="shared" si="6"/>
        <v>19.317961814782731</v>
      </c>
      <c r="N12">
        <f t="shared" si="7"/>
        <v>147.33203818521724</v>
      </c>
      <c r="O12">
        <f>SUM($E$2:E12)</f>
        <v>913.61</v>
      </c>
      <c r="P12">
        <f t="shared" si="8"/>
        <v>188.50090477324682</v>
      </c>
      <c r="Q12">
        <f>SUM($P$2:P12)</f>
        <v>1018.682846746445</v>
      </c>
      <c r="R12">
        <v>1.4367000000000001</v>
      </c>
      <c r="S12">
        <f t="shared" si="9"/>
        <v>131.20408211404387</v>
      </c>
      <c r="T12">
        <f t="shared" si="10"/>
        <v>10.355205458483596</v>
      </c>
    </row>
    <row r="13" spans="1:21" x14ac:dyDescent="0.25">
      <c r="A13" t="s">
        <v>71</v>
      </c>
      <c r="B13" s="1">
        <v>43313.583333333336</v>
      </c>
      <c r="C13" s="1">
        <v>43314.125</v>
      </c>
      <c r="D13" s="3">
        <v>132.76</v>
      </c>
      <c r="E13">
        <f t="shared" si="0"/>
        <v>125.52999999999999</v>
      </c>
      <c r="F13" s="2">
        <f t="shared" si="1"/>
        <v>12.999999999941792</v>
      </c>
      <c r="G13">
        <f t="shared" si="2"/>
        <v>0.13649668845091478</v>
      </c>
      <c r="H13">
        <v>1</v>
      </c>
      <c r="I13">
        <v>1</v>
      </c>
      <c r="J13">
        <f t="shared" si="3"/>
        <v>110.45346746333404</v>
      </c>
      <c r="K13">
        <f t="shared" si="4"/>
        <v>15.076532536665958</v>
      </c>
      <c r="L13">
        <f t="shared" si="5"/>
        <v>125.53</v>
      </c>
      <c r="M13">
        <f t="shared" si="6"/>
        <v>15.076532536665958</v>
      </c>
      <c r="N13">
        <f t="shared" si="7"/>
        <v>110.45346746333404</v>
      </c>
      <c r="O13">
        <f>SUM($E$2:E13)</f>
        <v>1039.1400000000001</v>
      </c>
      <c r="P13">
        <f t="shared" si="8"/>
        <v>142.6644293012433</v>
      </c>
      <c r="Q13">
        <f>SUM($P$2:P13)</f>
        <v>1161.3472760476882</v>
      </c>
      <c r="R13">
        <v>1.0613000000000001</v>
      </c>
      <c r="S13">
        <f t="shared" si="9"/>
        <v>134.42422434866981</v>
      </c>
      <c r="T13">
        <f t="shared" si="10"/>
        <v>10.609353301354126</v>
      </c>
    </row>
    <row r="14" spans="1:21" x14ac:dyDescent="0.25">
      <c r="A14" t="s">
        <v>72</v>
      </c>
      <c r="B14" s="1">
        <v>43313.583333333336</v>
      </c>
      <c r="C14" s="1">
        <v>43314.147916666669</v>
      </c>
      <c r="D14" s="3">
        <v>107.61</v>
      </c>
      <c r="E14">
        <f t="shared" si="0"/>
        <v>100.38</v>
      </c>
      <c r="F14" s="2">
        <f t="shared" si="1"/>
        <v>13.549999999988358</v>
      </c>
      <c r="G14">
        <f t="shared" si="2"/>
        <v>0.14184154708541763</v>
      </c>
      <c r="H14">
        <v>1</v>
      </c>
      <c r="I14">
        <v>1</v>
      </c>
      <c r="J14">
        <f t="shared" si="3"/>
        <v>87.910621448503719</v>
      </c>
      <c r="K14">
        <f t="shared" si="4"/>
        <v>12.469378551496265</v>
      </c>
      <c r="L14">
        <f t="shared" si="5"/>
        <v>100.37999999999998</v>
      </c>
      <c r="M14">
        <f t="shared" si="6"/>
        <v>12.469378551496265</v>
      </c>
      <c r="N14">
        <f t="shared" si="7"/>
        <v>87.910621448503719</v>
      </c>
      <c r="O14">
        <f>SUM($E$2:E14)</f>
        <v>1139.52</v>
      </c>
      <c r="P14">
        <f t="shared" si="8"/>
        <v>114.61805449643423</v>
      </c>
      <c r="Q14">
        <f>SUM($P$2:P14)</f>
        <v>1275.9653305441225</v>
      </c>
      <c r="R14">
        <v>0.98449999999999971</v>
      </c>
      <c r="S14">
        <f t="shared" si="9"/>
        <v>116.42260487194949</v>
      </c>
      <c r="T14">
        <f t="shared" si="10"/>
        <v>9.1885860107080237</v>
      </c>
    </row>
    <row r="15" spans="1:21" x14ac:dyDescent="0.25">
      <c r="A15" t="s">
        <v>73</v>
      </c>
      <c r="B15" s="1">
        <v>43313.583333333336</v>
      </c>
      <c r="C15" s="1">
        <v>43314.17083333333</v>
      </c>
      <c r="D15" s="3">
        <v>48.58</v>
      </c>
      <c r="E15">
        <f t="shared" si="0"/>
        <v>41.349999999999994</v>
      </c>
      <c r="F15" s="2">
        <f t="shared" si="1"/>
        <v>14.099999999860302</v>
      </c>
      <c r="G15">
        <f t="shared" si="2"/>
        <v>0.14715332244752022</v>
      </c>
      <c r="H15">
        <v>1</v>
      </c>
      <c r="I15">
        <v>1</v>
      </c>
      <c r="J15">
        <f t="shared" si="3"/>
        <v>36.045748367600332</v>
      </c>
      <c r="K15">
        <f t="shared" si="4"/>
        <v>5.3042516323996676</v>
      </c>
      <c r="L15">
        <f t="shared" si="5"/>
        <v>41.35</v>
      </c>
      <c r="M15">
        <f t="shared" si="6"/>
        <v>5.3042516323996676</v>
      </c>
      <c r="N15">
        <f t="shared" si="7"/>
        <v>36.045748367600332</v>
      </c>
      <c r="O15">
        <f>SUM($E$2:E15)</f>
        <v>1180.8699999999999</v>
      </c>
      <c r="P15">
        <f t="shared" si="8"/>
        <v>47.434789883204949</v>
      </c>
      <c r="Q15">
        <f>SUM($P$2:P15)</f>
        <v>1323.4001204273275</v>
      </c>
      <c r="R15">
        <v>1.0534999999999997</v>
      </c>
      <c r="S15">
        <f t="shared" si="9"/>
        <v>45.025904018229681</v>
      </c>
      <c r="T15">
        <f t="shared" si="10"/>
        <v>3.5536431454736235</v>
      </c>
    </row>
    <row r="16" spans="1:21" x14ac:dyDescent="0.25">
      <c r="A16" t="s">
        <v>74</v>
      </c>
      <c r="B16" s="1">
        <v>43313.583333333336</v>
      </c>
      <c r="C16" s="1">
        <v>43314.193749999999</v>
      </c>
      <c r="D16" s="3">
        <v>17.43</v>
      </c>
      <c r="E16">
        <f t="shared" si="0"/>
        <v>10.199999999999999</v>
      </c>
      <c r="F16" s="2">
        <f t="shared" si="1"/>
        <v>14.649999999906868</v>
      </c>
      <c r="G16">
        <f t="shared" si="2"/>
        <v>0.15243221931734918</v>
      </c>
      <c r="H16">
        <v>1</v>
      </c>
      <c r="I16">
        <v>1</v>
      </c>
      <c r="J16">
        <f t="shared" si="3"/>
        <v>8.8508459144278664</v>
      </c>
      <c r="K16">
        <f t="shared" si="4"/>
        <v>1.3491540855721325</v>
      </c>
      <c r="L16">
        <f t="shared" si="5"/>
        <v>10.199999999999999</v>
      </c>
      <c r="M16">
        <f t="shared" si="6"/>
        <v>1.3491540855721325</v>
      </c>
      <c r="N16">
        <f t="shared" si="7"/>
        <v>8.8508459144278664</v>
      </c>
      <c r="O16">
        <f>SUM($E$2:E16)</f>
        <v>1191.07</v>
      </c>
      <c r="P16">
        <f t="shared" si="8"/>
        <v>11.754808637036962</v>
      </c>
      <c r="Q16">
        <f>SUM($P$2:P16)</f>
        <v>1335.1549290643645</v>
      </c>
      <c r="R16">
        <v>1.0144000000000002</v>
      </c>
      <c r="S16">
        <f t="shared" si="9"/>
        <v>11.587942268372398</v>
      </c>
      <c r="T16">
        <f t="shared" si="10"/>
        <v>0.91457156741313395</v>
      </c>
    </row>
    <row r="17" spans="1:20" x14ac:dyDescent="0.25">
      <c r="A17" t="s">
        <v>75</v>
      </c>
      <c r="B17" s="1">
        <v>43313.583333333336</v>
      </c>
      <c r="C17" s="1">
        <v>43314.216666666667</v>
      </c>
      <c r="D17" s="3">
        <v>10.57</v>
      </c>
      <c r="E17">
        <f t="shared" si="0"/>
        <v>3.34</v>
      </c>
      <c r="F17" s="2">
        <f>(C17-B17)*24</f>
        <v>15.199999999953434</v>
      </c>
      <c r="G17">
        <f>1-EXP(-$U$3*F17)</f>
        <v>0.15767844120245267</v>
      </c>
      <c r="H17">
        <v>1</v>
      </c>
      <c r="I17">
        <v>1</v>
      </c>
      <c r="J17">
        <f>E17/((1+G17)*(H17/I17))</f>
        <v>2.8850843905591113</v>
      </c>
      <c r="K17">
        <f>N17*G17*H17</f>
        <v>0.45491560944088882</v>
      </c>
      <c r="L17">
        <f>M17+N17</f>
        <v>3.34</v>
      </c>
      <c r="M17">
        <f>K17/H17</f>
        <v>0.45491560944088882</v>
      </c>
      <c r="N17">
        <f>J17/I17</f>
        <v>2.8850843905591113</v>
      </c>
      <c r="O17">
        <f>SUM($E$2:E17)</f>
        <v>1194.4099999999999</v>
      </c>
      <c r="P17">
        <f t="shared" si="8"/>
        <v>3.8666459936161912</v>
      </c>
      <c r="Q17">
        <f>SUM($P$2:P17)</f>
        <v>1339.0215750579807</v>
      </c>
      <c r="R17">
        <v>0.97579999999999956</v>
      </c>
      <c r="S17">
        <f t="shared" si="9"/>
        <v>3.9625394482641862</v>
      </c>
      <c r="T17">
        <f t="shared" si="10"/>
        <v>0.31274110883574241</v>
      </c>
    </row>
    <row r="18" spans="1:20" x14ac:dyDescent="0.25">
      <c r="A18" t="s">
        <v>76</v>
      </c>
      <c r="B18" s="1">
        <v>43313.583333333336</v>
      </c>
      <c r="C18" s="1">
        <v>43314.239583333336</v>
      </c>
      <c r="D18" s="3">
        <v>10.88</v>
      </c>
      <c r="E18">
        <f t="shared" si="0"/>
        <v>3.6500000000000004</v>
      </c>
      <c r="F18" s="2">
        <f t="shared" si="1"/>
        <v>15.75</v>
      </c>
      <c r="G18">
        <f t="shared" si="2"/>
        <v>0.16289219035240143</v>
      </c>
      <c r="H18">
        <v>1</v>
      </c>
      <c r="I18">
        <v>1</v>
      </c>
      <c r="J18">
        <f t="shared" si="3"/>
        <v>3.1387260403682897</v>
      </c>
      <c r="K18">
        <f t="shared" si="4"/>
        <v>0.51127395963171063</v>
      </c>
      <c r="L18">
        <f t="shared" si="5"/>
        <v>3.6500000000000004</v>
      </c>
      <c r="M18">
        <f t="shared" si="6"/>
        <v>0.51127395963171063</v>
      </c>
      <c r="N18">
        <f t="shared" si="7"/>
        <v>3.1387260403682897</v>
      </c>
      <c r="O18">
        <f>SUM($E$2:E18)</f>
        <v>1198.06</v>
      </c>
      <c r="P18">
        <f t="shared" si="8"/>
        <v>4.2445564947862655</v>
      </c>
      <c r="Q18">
        <f>SUM($P$2:P18)</f>
        <v>1343.2661315527671</v>
      </c>
      <c r="R18">
        <v>0.98829999999999973</v>
      </c>
      <c r="S18">
        <f t="shared" si="9"/>
        <v>4.2948057217305138</v>
      </c>
      <c r="T18">
        <f t="shared" si="10"/>
        <v>0.33896503017439283</v>
      </c>
    </row>
    <row r="19" spans="1:20" x14ac:dyDescent="0.25">
      <c r="A19" t="s">
        <v>77</v>
      </c>
      <c r="B19" s="1">
        <v>43313.583333333336</v>
      </c>
      <c r="C19" s="1">
        <v>43314.262499999997</v>
      </c>
      <c r="D19" s="3">
        <v>10.09</v>
      </c>
      <c r="E19">
        <f t="shared" si="0"/>
        <v>2.8599999999999994</v>
      </c>
      <c r="F19" s="2">
        <f t="shared" si="1"/>
        <v>16.299999999871943</v>
      </c>
      <c r="G19">
        <f t="shared" si="2"/>
        <v>0.16807366776325472</v>
      </c>
      <c r="H19">
        <v>1</v>
      </c>
      <c r="I19">
        <v>1</v>
      </c>
      <c r="J19">
        <f t="shared" si="3"/>
        <v>2.4484757074240155</v>
      </c>
      <c r="K19">
        <f t="shared" si="4"/>
        <v>0.41152429257598405</v>
      </c>
      <c r="L19">
        <f t="shared" si="5"/>
        <v>2.8599999999999994</v>
      </c>
      <c r="M19">
        <f t="shared" si="6"/>
        <v>0.41152429257598405</v>
      </c>
      <c r="N19">
        <f t="shared" si="7"/>
        <v>2.4484757074240155</v>
      </c>
      <c r="O19">
        <f>SUM($E$2:E19)</f>
        <v>1200.9199999999998</v>
      </c>
      <c r="P19">
        <f t="shared" si="8"/>
        <v>3.3406906898029076</v>
      </c>
      <c r="Q19">
        <f>SUM($P$2:P19)</f>
        <v>1346.6068222425699</v>
      </c>
      <c r="R19">
        <v>1.0220000000000002</v>
      </c>
      <c r="S19">
        <f t="shared" si="9"/>
        <v>3.2687775829774037</v>
      </c>
      <c r="T19">
        <f t="shared" si="10"/>
        <v>0.25798635929935976</v>
      </c>
    </row>
    <row r="20" spans="1:20" x14ac:dyDescent="0.25">
      <c r="A20" t="s">
        <v>78</v>
      </c>
      <c r="B20" s="1">
        <v>43313.583333333336</v>
      </c>
      <c r="C20" s="1">
        <v>43314.285416666666</v>
      </c>
      <c r="D20" s="3">
        <v>10.199999999999999</v>
      </c>
      <c r="E20">
        <f t="shared" si="0"/>
        <v>2.9699999999999989</v>
      </c>
      <c r="F20" s="2">
        <f t="shared" si="1"/>
        <v>16.849999999918509</v>
      </c>
      <c r="G20">
        <f t="shared" si="2"/>
        <v>0.17322307319187902</v>
      </c>
      <c r="H20">
        <v>1</v>
      </c>
      <c r="I20">
        <v>1</v>
      </c>
      <c r="J20">
        <f t="shared" si="3"/>
        <v>2.5314878882494156</v>
      </c>
      <c r="K20">
        <f t="shared" si="4"/>
        <v>0.4385121117505838</v>
      </c>
      <c r="L20">
        <f t="shared" si="5"/>
        <v>2.9699999999999993</v>
      </c>
      <c r="M20">
        <f t="shared" si="6"/>
        <v>0.4385121117505838</v>
      </c>
      <c r="N20">
        <f t="shared" si="7"/>
        <v>2.5314878882494156</v>
      </c>
      <c r="O20">
        <f>SUM($E$2:E20)</f>
        <v>1203.8899999999999</v>
      </c>
      <c r="P20">
        <f t="shared" si="8"/>
        <v>3.4844725273798791</v>
      </c>
      <c r="Q20">
        <f>SUM($P$2:P20)</f>
        <v>1350.0912947699499</v>
      </c>
      <c r="R20">
        <v>0.99420000000000019</v>
      </c>
      <c r="S20">
        <f t="shared" si="9"/>
        <v>3.5048003695231125</v>
      </c>
      <c r="T20">
        <f t="shared" si="10"/>
        <v>0.27661431971175177</v>
      </c>
    </row>
    <row r="21" spans="1:20" x14ac:dyDescent="0.25">
      <c r="A21" t="s">
        <v>79</v>
      </c>
      <c r="B21" s="1">
        <v>43313.583333333336</v>
      </c>
      <c r="C21" s="1">
        <v>43314.308333333334</v>
      </c>
      <c r="D21" s="3">
        <v>10.3</v>
      </c>
      <c r="E21">
        <f t="shared" si="0"/>
        <v>3.0700000000000003</v>
      </c>
      <c r="F21" s="2">
        <f t="shared" si="1"/>
        <v>17.399999999965075</v>
      </c>
      <c r="G21">
        <f t="shared" si="2"/>
        <v>0.17834060515377803</v>
      </c>
      <c r="H21">
        <v>1</v>
      </c>
      <c r="I21">
        <v>1</v>
      </c>
      <c r="J21">
        <f t="shared" si="3"/>
        <v>2.6053587448082154</v>
      </c>
      <c r="K21">
        <f t="shared" si="4"/>
        <v>0.46464125519178467</v>
      </c>
      <c r="L21">
        <f t="shared" si="5"/>
        <v>3.0700000000000003</v>
      </c>
      <c r="M21">
        <f t="shared" si="6"/>
        <v>0.46464125519178467</v>
      </c>
      <c r="N21">
        <f t="shared" si="7"/>
        <v>2.6053587448082154</v>
      </c>
      <c r="O21">
        <f>SUM($E$2:E21)</f>
        <v>1206.9599999999998</v>
      </c>
      <c r="P21">
        <f t="shared" si="8"/>
        <v>3.6175056578220994</v>
      </c>
      <c r="Q21">
        <f>SUM($P$2:P21)</f>
        <v>1353.7088004277718</v>
      </c>
      <c r="R21">
        <v>0.96509999999999962</v>
      </c>
      <c r="S21">
        <f t="shared" si="9"/>
        <v>3.7483220990799921</v>
      </c>
      <c r="T21">
        <f t="shared" si="10"/>
        <v>0.29583412981624885</v>
      </c>
    </row>
    <row r="22" spans="1:20" x14ac:dyDescent="0.25">
      <c r="A22" t="s">
        <v>80</v>
      </c>
      <c r="B22" s="1">
        <v>43313.583333333336</v>
      </c>
      <c r="C22" s="1">
        <v>43314.331250000003</v>
      </c>
      <c r="D22" s="3">
        <v>11.02</v>
      </c>
      <c r="E22">
        <f t="shared" si="0"/>
        <v>3.7899999999999991</v>
      </c>
      <c r="F22" s="2">
        <f t="shared" si="1"/>
        <v>17.950000000011642</v>
      </c>
      <c r="G22">
        <f t="shared" si="2"/>
        <v>0.18342646093733705</v>
      </c>
      <c r="H22">
        <v>1</v>
      </c>
      <c r="I22">
        <v>1</v>
      </c>
      <c r="J22">
        <f t="shared" si="3"/>
        <v>3.2025648615277</v>
      </c>
      <c r="K22">
        <f t="shared" si="4"/>
        <v>0.58743513847229889</v>
      </c>
      <c r="L22">
        <f t="shared" si="5"/>
        <v>3.7899999999999991</v>
      </c>
      <c r="M22">
        <f t="shared" si="6"/>
        <v>0.58743513847229889</v>
      </c>
      <c r="N22">
        <f t="shared" si="7"/>
        <v>3.2025648615277</v>
      </c>
      <c r="O22">
        <f>SUM($E$2:E22)</f>
        <v>1210.7499999999998</v>
      </c>
      <c r="P22">
        <f t="shared" si="8"/>
        <v>4.4851862869525068</v>
      </c>
      <c r="Q22">
        <f>SUM($P$2:P22)</f>
        <v>1358.1939867147244</v>
      </c>
      <c r="R22">
        <v>1.0487000000000002</v>
      </c>
      <c r="S22">
        <f t="shared" si="9"/>
        <v>4.2769011985815828</v>
      </c>
      <c r="T22">
        <f t="shared" si="10"/>
        <v>0.33755192615463986</v>
      </c>
    </row>
    <row r="23" spans="1:20" x14ac:dyDescent="0.25">
      <c r="A23" t="s">
        <v>15</v>
      </c>
      <c r="B23" s="1">
        <v>43313.583333333336</v>
      </c>
      <c r="C23" s="1">
        <v>43314.354166666664</v>
      </c>
      <c r="D23" s="3">
        <v>7.23</v>
      </c>
      <c r="E23">
        <f t="shared" si="0"/>
        <v>0</v>
      </c>
      <c r="F23" s="2">
        <f>(C23-B23)*24</f>
        <v>18.499999999883585</v>
      </c>
      <c r="G23">
        <f>1-EXP(-$U$3*F23)</f>
        <v>0.18848083660817794</v>
      </c>
      <c r="H23">
        <v>1</v>
      </c>
      <c r="I23">
        <v>1</v>
      </c>
      <c r="J23">
        <f>E23/((1+G23)*(H23/I23))</f>
        <v>0</v>
      </c>
      <c r="K23">
        <f>N23*G23*H23</f>
        <v>0</v>
      </c>
      <c r="L23">
        <f>M23+N23</f>
        <v>0</v>
      </c>
      <c r="M23">
        <f>K23/H23</f>
        <v>0</v>
      </c>
      <c r="N23">
        <f>J23/I23</f>
        <v>0</v>
      </c>
    </row>
    <row r="24" spans="1:20" x14ac:dyDescent="0.25">
      <c r="R24" t="s">
        <v>153</v>
      </c>
      <c r="S24">
        <f>SUM(S2:S22)</f>
        <v>1267.0350447421952</v>
      </c>
    </row>
    <row r="27" spans="1:20" x14ac:dyDescent="0.25">
      <c r="E27" t="s">
        <v>81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"/>
  <sheetViews>
    <sheetView tabSelected="1" topLeftCell="F1" workbookViewId="0">
      <selection activeCell="T2" sqref="T2:T22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17.5703125" bestFit="1" customWidth="1"/>
    <col min="5" max="5" width="31.5703125" bestFit="1" customWidth="1"/>
    <col min="6" max="6" width="17.7109375" bestFit="1" customWidth="1"/>
    <col min="7" max="7" width="17.7109375" customWidth="1"/>
    <col min="8" max="8" width="18.5703125" bestFit="1" customWidth="1"/>
    <col min="9" max="9" width="19" bestFit="1" customWidth="1"/>
    <col min="10" max="11" width="12.140625" bestFit="1" customWidth="1"/>
    <col min="12" max="14" width="12" bestFit="1" customWidth="1"/>
    <col min="15" max="15" width="17.7109375" bestFit="1" customWidth="1"/>
    <col min="16" max="16" width="15.28515625" bestFit="1" customWidth="1"/>
    <col min="17" max="17" width="20.85546875" bestFit="1" customWidth="1"/>
    <col min="18" max="20" width="20.85546875" customWidth="1"/>
    <col min="21" max="21" width="22.140625" bestFit="1" customWidth="1"/>
  </cols>
  <sheetData>
    <row r="1" spans="1:21" x14ac:dyDescent="0.25">
      <c r="A1" t="s">
        <v>3</v>
      </c>
      <c r="B1" t="s">
        <v>5</v>
      </c>
      <c r="C1" t="s">
        <v>4</v>
      </c>
      <c r="D1" t="s">
        <v>0</v>
      </c>
      <c r="E1" t="s">
        <v>14</v>
      </c>
      <c r="F1" t="s">
        <v>1</v>
      </c>
      <c r="G1" t="s">
        <v>6</v>
      </c>
      <c r="H1" t="s">
        <v>13</v>
      </c>
      <c r="I1" t="s">
        <v>12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82</v>
      </c>
      <c r="P1" t="s">
        <v>149</v>
      </c>
      <c r="Q1" t="s">
        <v>150</v>
      </c>
      <c r="R1" t="s">
        <v>152</v>
      </c>
      <c r="S1" t="s">
        <v>151</v>
      </c>
      <c r="T1" t="s">
        <v>154</v>
      </c>
    </row>
    <row r="2" spans="1:21" x14ac:dyDescent="0.25">
      <c r="A2" t="s">
        <v>16</v>
      </c>
      <c r="B2" s="1">
        <v>43315.625</v>
      </c>
      <c r="C2" s="1">
        <v>43316.071527777778</v>
      </c>
      <c r="D2" s="3">
        <v>6.89</v>
      </c>
      <c r="E2">
        <f t="shared" ref="E2:E23" si="0">D2-$D$23</f>
        <v>0.37999999999999989</v>
      </c>
      <c r="F2" s="2">
        <f>(C2-B2)*24</f>
        <v>10.716666666674428</v>
      </c>
      <c r="G2">
        <f>1-EXP(-$U$3*F2)</f>
        <v>0.1139491173577365</v>
      </c>
      <c r="H2">
        <v>1</v>
      </c>
      <c r="I2">
        <v>1</v>
      </c>
      <c r="J2">
        <f>E2/((1+G2)*(H2/I2))</f>
        <v>0.34112868718936801</v>
      </c>
      <c r="K2">
        <f>N2*G2*H2</f>
        <v>3.8871312810631879E-2</v>
      </c>
      <c r="L2">
        <f>M2+N2</f>
        <v>0.37999999999999989</v>
      </c>
      <c r="M2">
        <f>K2/H2</f>
        <v>3.8871312810631879E-2</v>
      </c>
      <c r="N2">
        <f>J2/I2</f>
        <v>0.34112868718936801</v>
      </c>
      <c r="O2">
        <f>SUM($E$2:E2)</f>
        <v>0.37999999999999989</v>
      </c>
      <c r="P2">
        <f>E2*(1+G2)</f>
        <v>0.42330066459593974</v>
      </c>
      <c r="Q2">
        <f>SUM($P$2:P2)</f>
        <v>0.42330066459593974</v>
      </c>
      <c r="R2">
        <v>0.6424000000000003</v>
      </c>
      <c r="S2">
        <f>P2*(1/R2)</f>
        <v>0.65893627739093952</v>
      </c>
      <c r="T2">
        <f>(S2/$S$24)*100</f>
        <v>4.9039511241931372E-2</v>
      </c>
      <c r="U2" t="s">
        <v>2</v>
      </c>
    </row>
    <row r="3" spans="1:21" x14ac:dyDescent="0.25">
      <c r="A3" t="s">
        <v>17</v>
      </c>
      <c r="B3" s="1">
        <v>43315.625</v>
      </c>
      <c r="C3" s="1">
        <v>43316.094444444447</v>
      </c>
      <c r="D3" s="3">
        <v>6.51</v>
      </c>
      <c r="E3">
        <f t="shared" si="0"/>
        <v>0</v>
      </c>
      <c r="F3" s="2">
        <f t="shared" ref="F3:F21" si="1">(C3-B3)*24</f>
        <v>11.266666666720994</v>
      </c>
      <c r="G3">
        <f t="shared" ref="G3:G21" si="2">1-EXP(-$U$3*F3)</f>
        <v>0.11943353953349345</v>
      </c>
      <c r="H3">
        <v>1</v>
      </c>
      <c r="I3">
        <v>1</v>
      </c>
      <c r="J3">
        <f t="shared" ref="J3:J21" si="3">E3/((1+G3)*(H3/I3))</f>
        <v>0</v>
      </c>
      <c r="K3">
        <f t="shared" ref="K3:K21" si="4">N3*G3*H3</f>
        <v>0</v>
      </c>
      <c r="L3">
        <f t="shared" ref="L3:L21" si="5">M3+N3</f>
        <v>0</v>
      </c>
      <c r="M3">
        <f t="shared" ref="M3:M21" si="6">K3/H3</f>
        <v>0</v>
      </c>
      <c r="N3">
        <f t="shared" ref="N3:N21" si="7">J3/I3</f>
        <v>0</v>
      </c>
      <c r="O3">
        <f>SUM($E$2:E3)</f>
        <v>0.37999999999999989</v>
      </c>
      <c r="P3">
        <f t="shared" ref="P3:P22" si="8">E3*(1+G3)</f>
        <v>0</v>
      </c>
      <c r="Q3">
        <f>SUM($P$2:P3)</f>
        <v>0.42330066459593974</v>
      </c>
      <c r="R3">
        <v>1.0247000000000002</v>
      </c>
      <c r="S3">
        <f t="shared" ref="S3:S22" si="9">P3*(1/R3)</f>
        <v>0</v>
      </c>
      <c r="T3">
        <f t="shared" ref="T3:T22" si="10">(S3/$S$24)*100</f>
        <v>0</v>
      </c>
      <c r="U3">
        <f>LN(2)/61.4</f>
        <v>1.1289042028663604E-2</v>
      </c>
    </row>
    <row r="4" spans="1:21" x14ac:dyDescent="0.25">
      <c r="A4" t="s">
        <v>18</v>
      </c>
      <c r="B4" s="1">
        <v>43315.625</v>
      </c>
      <c r="C4" s="1">
        <v>43316.116666666669</v>
      </c>
      <c r="D4" s="3">
        <v>7.16</v>
      </c>
      <c r="E4">
        <f t="shared" si="0"/>
        <v>0.65000000000000036</v>
      </c>
      <c r="F4" s="2">
        <f t="shared" si="1"/>
        <v>11.800000000046566</v>
      </c>
      <c r="G4">
        <f t="shared" si="2"/>
        <v>0.12471934539985974</v>
      </c>
      <c r="H4">
        <v>1</v>
      </c>
      <c r="I4">
        <v>1</v>
      </c>
      <c r="J4">
        <f t="shared" si="3"/>
        <v>0.5779219524039686</v>
      </c>
      <c r="K4">
        <f t="shared" si="4"/>
        <v>7.2078047596031855E-2</v>
      </c>
      <c r="L4">
        <f t="shared" si="5"/>
        <v>0.65000000000000047</v>
      </c>
      <c r="M4">
        <f t="shared" si="6"/>
        <v>7.2078047596031855E-2</v>
      </c>
      <c r="N4">
        <f t="shared" si="7"/>
        <v>0.5779219524039686</v>
      </c>
      <c r="O4">
        <f>SUM($E$2:E4)</f>
        <v>1.0300000000000002</v>
      </c>
      <c r="P4">
        <f t="shared" si="8"/>
        <v>0.73106757450990911</v>
      </c>
      <c r="Q4">
        <f>SUM($P$2:P4)</f>
        <v>1.1543682391058487</v>
      </c>
      <c r="R4">
        <v>0.93229999999999968</v>
      </c>
      <c r="S4">
        <f t="shared" si="9"/>
        <v>0.7841548584253023</v>
      </c>
      <c r="T4">
        <f t="shared" si="10"/>
        <v>5.8358558049685344E-2</v>
      </c>
    </row>
    <row r="5" spans="1:21" x14ac:dyDescent="0.25">
      <c r="A5" t="s">
        <v>19</v>
      </c>
      <c r="B5" s="1">
        <v>43315.625</v>
      </c>
      <c r="C5" s="1">
        <v>43316.13958333333</v>
      </c>
      <c r="D5" s="3">
        <v>39.270000000000003</v>
      </c>
      <c r="E5">
        <f t="shared" si="0"/>
        <v>32.760000000000005</v>
      </c>
      <c r="F5" s="2">
        <f t="shared" si="1"/>
        <v>12.349999999918509</v>
      </c>
      <c r="G5">
        <f t="shared" si="2"/>
        <v>0.13013710269193024</v>
      </c>
      <c r="H5">
        <v>1</v>
      </c>
      <c r="I5">
        <v>1</v>
      </c>
      <c r="J5">
        <f t="shared" si="3"/>
        <v>28.987633378257662</v>
      </c>
      <c r="K5">
        <f t="shared" si="4"/>
        <v>3.7723666217423419</v>
      </c>
      <c r="L5">
        <f t="shared" si="5"/>
        <v>32.760000000000005</v>
      </c>
      <c r="M5">
        <f t="shared" si="6"/>
        <v>3.7723666217423419</v>
      </c>
      <c r="N5">
        <f t="shared" si="7"/>
        <v>28.987633378257662</v>
      </c>
      <c r="O5">
        <f>SUM($E$2:E5)</f>
        <v>33.790000000000006</v>
      </c>
      <c r="P5">
        <f t="shared" si="8"/>
        <v>37.023291484187638</v>
      </c>
      <c r="Q5">
        <f>SUM($P$2:P5)</f>
        <v>38.177659723293488</v>
      </c>
      <c r="R5">
        <v>0.98299999999999965</v>
      </c>
      <c r="S5">
        <f t="shared" si="9"/>
        <v>37.663572211788043</v>
      </c>
      <c r="T5">
        <f t="shared" si="10"/>
        <v>2.8030072652920084</v>
      </c>
    </row>
    <row r="6" spans="1:21" x14ac:dyDescent="0.25">
      <c r="A6" t="s">
        <v>20</v>
      </c>
      <c r="B6" s="1">
        <v>43315.625</v>
      </c>
      <c r="C6" s="1">
        <v>43316.16249988426</v>
      </c>
      <c r="D6" s="3">
        <v>98.19</v>
      </c>
      <c r="E6">
        <f t="shared" si="0"/>
        <v>91.679999999999993</v>
      </c>
      <c r="F6" s="2">
        <f t="shared" si="1"/>
        <v>12.899997222237289</v>
      </c>
      <c r="G6">
        <f t="shared" si="2"/>
        <v>0.13552129838323457</v>
      </c>
      <c r="H6">
        <v>1</v>
      </c>
      <c r="I6">
        <v>1</v>
      </c>
      <c r="J6">
        <f t="shared" si="3"/>
        <v>80.738247825500764</v>
      </c>
      <c r="K6">
        <f t="shared" si="4"/>
        <v>10.941752174499229</v>
      </c>
      <c r="L6">
        <f t="shared" si="5"/>
        <v>91.679999999999993</v>
      </c>
      <c r="M6">
        <f t="shared" si="6"/>
        <v>10.941752174499229</v>
      </c>
      <c r="N6">
        <f t="shared" si="7"/>
        <v>80.738247825500764</v>
      </c>
      <c r="O6">
        <f>SUM($E$2:E6)</f>
        <v>125.47</v>
      </c>
      <c r="P6">
        <f t="shared" si="8"/>
        <v>104.10459263577494</v>
      </c>
      <c r="Q6">
        <f>SUM($P$2:P6)</f>
        <v>142.28225235906842</v>
      </c>
      <c r="R6">
        <v>1.0566000000000004</v>
      </c>
      <c r="S6">
        <f t="shared" si="9"/>
        <v>98.527912772832565</v>
      </c>
      <c r="T6">
        <f t="shared" si="10"/>
        <v>7.3326675914683728</v>
      </c>
    </row>
    <row r="7" spans="1:21" x14ac:dyDescent="0.25">
      <c r="A7" t="s">
        <v>21</v>
      </c>
      <c r="B7" s="1">
        <v>43315.625</v>
      </c>
      <c r="C7" s="1">
        <v>43316.185416493056</v>
      </c>
      <c r="D7" s="3">
        <v>114.47</v>
      </c>
      <c r="E7">
        <f t="shared" si="0"/>
        <v>107.96</v>
      </c>
      <c r="F7" s="2">
        <f t="shared" si="1"/>
        <v>13.44999583333265</v>
      </c>
      <c r="G7">
        <f t="shared" si="2"/>
        <v>0.14087218095493426</v>
      </c>
      <c r="H7">
        <v>1</v>
      </c>
      <c r="I7">
        <v>1</v>
      </c>
      <c r="J7">
        <f t="shared" si="3"/>
        <v>94.62935620854141</v>
      </c>
      <c r="K7">
        <f t="shared" si="4"/>
        <v>13.330643791458577</v>
      </c>
      <c r="L7">
        <f t="shared" si="5"/>
        <v>107.95999999999998</v>
      </c>
      <c r="M7">
        <f t="shared" si="6"/>
        <v>13.330643791458577</v>
      </c>
      <c r="N7">
        <f t="shared" si="7"/>
        <v>94.62935620854141</v>
      </c>
      <c r="O7">
        <f>SUM($E$2:E7)</f>
        <v>233.43</v>
      </c>
      <c r="P7">
        <f t="shared" si="8"/>
        <v>123.16856065589469</v>
      </c>
      <c r="Q7">
        <f>SUM($P$2:P7)</f>
        <v>265.4508130149631</v>
      </c>
      <c r="R7">
        <v>1.0177999999999994</v>
      </c>
      <c r="S7">
        <f t="shared" si="9"/>
        <v>121.01450251119549</v>
      </c>
      <c r="T7">
        <f t="shared" si="10"/>
        <v>9.0061698831215438</v>
      </c>
    </row>
    <row r="8" spans="1:21" x14ac:dyDescent="0.25">
      <c r="A8" t="s">
        <v>22</v>
      </c>
      <c r="B8" s="1">
        <v>43315.625</v>
      </c>
      <c r="C8" s="1">
        <v>43316.208333101851</v>
      </c>
      <c r="D8" s="3">
        <v>128.46</v>
      </c>
      <c r="E8">
        <f t="shared" si="0"/>
        <v>121.95</v>
      </c>
      <c r="F8" s="2">
        <f t="shared" si="1"/>
        <v>13.999994444428012</v>
      </c>
      <c r="G8">
        <f t="shared" si="2"/>
        <v>0.14618994305270838</v>
      </c>
      <c r="H8">
        <v>1</v>
      </c>
      <c r="I8">
        <v>1</v>
      </c>
      <c r="J8">
        <f t="shared" si="3"/>
        <v>106.39597803066052</v>
      </c>
      <c r="K8">
        <f t="shared" si="4"/>
        <v>15.554021969339473</v>
      </c>
      <c r="L8">
        <f t="shared" si="5"/>
        <v>121.94999999999999</v>
      </c>
      <c r="M8">
        <f t="shared" si="6"/>
        <v>15.554021969339473</v>
      </c>
      <c r="N8">
        <f t="shared" si="7"/>
        <v>106.39597803066052</v>
      </c>
      <c r="O8">
        <f>SUM($E$2:E8)</f>
        <v>355.38</v>
      </c>
      <c r="P8">
        <f t="shared" si="8"/>
        <v>139.7778635552778</v>
      </c>
      <c r="Q8">
        <f>SUM($P$2:P8)</f>
        <v>405.22867657024091</v>
      </c>
      <c r="R8">
        <v>1.0545999999999998</v>
      </c>
      <c r="S8">
        <f t="shared" si="9"/>
        <v>132.54111848594522</v>
      </c>
      <c r="T8">
        <f t="shared" si="10"/>
        <v>9.8640064191722114</v>
      </c>
    </row>
    <row r="9" spans="1:21" x14ac:dyDescent="0.25">
      <c r="A9" t="s">
        <v>23</v>
      </c>
      <c r="B9" s="1">
        <v>43315.625</v>
      </c>
      <c r="C9" s="1">
        <v>43316.231249710647</v>
      </c>
      <c r="D9" s="3">
        <v>112.15</v>
      </c>
      <c r="E9">
        <f t="shared" si="0"/>
        <v>105.64</v>
      </c>
      <c r="F9" s="2">
        <f t="shared" si="1"/>
        <v>14.549993055523373</v>
      </c>
      <c r="G9">
        <f t="shared" si="2"/>
        <v>0.15147478968307282</v>
      </c>
      <c r="H9">
        <v>1</v>
      </c>
      <c r="I9">
        <v>1</v>
      </c>
      <c r="J9">
        <f t="shared" si="3"/>
        <v>91.743215697389189</v>
      </c>
      <c r="K9">
        <f t="shared" si="4"/>
        <v>13.896784302610813</v>
      </c>
      <c r="L9">
        <f t="shared" si="5"/>
        <v>105.64</v>
      </c>
      <c r="M9">
        <f t="shared" si="6"/>
        <v>13.896784302610813</v>
      </c>
      <c r="N9">
        <f t="shared" si="7"/>
        <v>91.743215697389189</v>
      </c>
      <c r="O9">
        <f>SUM($E$2:E9)</f>
        <v>461.02</v>
      </c>
      <c r="P9">
        <f t="shared" si="8"/>
        <v>121.64179678211981</v>
      </c>
      <c r="Q9">
        <f>SUM($P$2:P9)</f>
        <v>526.8704733523607</v>
      </c>
      <c r="R9">
        <v>0.9798</v>
      </c>
      <c r="S9">
        <f t="shared" si="9"/>
        <v>124.14961908769116</v>
      </c>
      <c r="T9">
        <f>(S9/$S$24)*100</f>
        <v>9.2394922693264387</v>
      </c>
    </row>
    <row r="10" spans="1:21" x14ac:dyDescent="0.25">
      <c r="A10" t="s">
        <v>24</v>
      </c>
      <c r="B10" s="1">
        <v>43315.625</v>
      </c>
      <c r="C10" s="1">
        <v>43316.254166319442</v>
      </c>
      <c r="D10" s="3">
        <v>129.76</v>
      </c>
      <c r="E10">
        <f t="shared" si="0"/>
        <v>123.24999999999999</v>
      </c>
      <c r="F10" s="2">
        <f t="shared" si="1"/>
        <v>15.099991666618735</v>
      </c>
      <c r="G10">
        <f t="shared" si="2"/>
        <v>0.15672692458361015</v>
      </c>
      <c r="H10">
        <v>1</v>
      </c>
      <c r="I10">
        <v>1</v>
      </c>
      <c r="J10">
        <f t="shared" si="3"/>
        <v>106.55064508364116</v>
      </c>
      <c r="K10">
        <f t="shared" si="4"/>
        <v>16.699354916358839</v>
      </c>
      <c r="L10">
        <f t="shared" si="5"/>
        <v>123.25</v>
      </c>
      <c r="M10">
        <f t="shared" si="6"/>
        <v>16.699354916358839</v>
      </c>
      <c r="N10">
        <f t="shared" si="7"/>
        <v>106.55064508364116</v>
      </c>
      <c r="O10">
        <f>SUM($E$2:E10)</f>
        <v>584.27</v>
      </c>
      <c r="P10">
        <f t="shared" si="8"/>
        <v>142.56659345492992</v>
      </c>
      <c r="Q10">
        <f>SUM($P$2:P10)</f>
        <v>669.43706680729065</v>
      </c>
      <c r="R10">
        <v>1.0522999999999998</v>
      </c>
      <c r="S10">
        <f t="shared" si="9"/>
        <v>135.48094027837112</v>
      </c>
      <c r="T10">
        <f t="shared" si="10"/>
        <v>10.082794530838754</v>
      </c>
    </row>
    <row r="11" spans="1:21" x14ac:dyDescent="0.25">
      <c r="A11" t="s">
        <v>25</v>
      </c>
      <c r="B11" s="1">
        <v>43315.625</v>
      </c>
      <c r="C11" s="1">
        <v>43316.277082928238</v>
      </c>
      <c r="D11" s="3">
        <v>171.25</v>
      </c>
      <c r="E11">
        <f t="shared" si="0"/>
        <v>164.74</v>
      </c>
      <c r="F11" s="2">
        <f t="shared" si="1"/>
        <v>15.649990277714096</v>
      </c>
      <c r="G11">
        <f t="shared" si="2"/>
        <v>0.16194655023082416</v>
      </c>
      <c r="H11">
        <v>1</v>
      </c>
      <c r="I11">
        <v>1</v>
      </c>
      <c r="J11">
        <f t="shared" si="3"/>
        <v>141.77932708460119</v>
      </c>
      <c r="K11">
        <f t="shared" si="4"/>
        <v>22.960672915398817</v>
      </c>
      <c r="L11">
        <f t="shared" si="5"/>
        <v>164.74</v>
      </c>
      <c r="M11">
        <f t="shared" si="6"/>
        <v>22.960672915398817</v>
      </c>
      <c r="N11">
        <f t="shared" si="7"/>
        <v>141.77932708460119</v>
      </c>
      <c r="O11">
        <f>SUM($E$2:E11)</f>
        <v>749.01</v>
      </c>
      <c r="P11">
        <f t="shared" si="8"/>
        <v>191.41907468502598</v>
      </c>
      <c r="Q11">
        <f>SUM($P$2:P11)</f>
        <v>860.85614149231662</v>
      </c>
      <c r="R11">
        <v>1.3342000000000001</v>
      </c>
      <c r="S11">
        <f t="shared" si="9"/>
        <v>143.47104983137908</v>
      </c>
      <c r="T11">
        <f t="shared" si="10"/>
        <v>10.67743635083454</v>
      </c>
    </row>
    <row r="12" spans="1:21" x14ac:dyDescent="0.25">
      <c r="A12" t="s">
        <v>26</v>
      </c>
      <c r="B12" s="1">
        <v>43315.625</v>
      </c>
      <c r="C12" s="1">
        <v>43316.299999537034</v>
      </c>
      <c r="D12" s="3">
        <v>151.36000000000001</v>
      </c>
      <c r="E12">
        <f t="shared" si="0"/>
        <v>144.85000000000002</v>
      </c>
      <c r="F12" s="2">
        <f t="shared" si="1"/>
        <v>16.199988888809457</v>
      </c>
      <c r="G12">
        <f t="shared" si="2"/>
        <v>0.16713386784794537</v>
      </c>
      <c r="H12">
        <v>1</v>
      </c>
      <c r="I12">
        <v>1</v>
      </c>
      <c r="J12">
        <f t="shared" si="3"/>
        <v>124.10744301944217</v>
      </c>
      <c r="K12">
        <f t="shared" si="4"/>
        <v>20.742556980557858</v>
      </c>
      <c r="L12">
        <f t="shared" si="5"/>
        <v>144.85000000000002</v>
      </c>
      <c r="M12">
        <f t="shared" si="6"/>
        <v>20.742556980557858</v>
      </c>
      <c r="N12">
        <f t="shared" si="7"/>
        <v>124.10744301944217</v>
      </c>
      <c r="O12">
        <f>SUM($E$2:E12)</f>
        <v>893.86</v>
      </c>
      <c r="P12">
        <f t="shared" si="8"/>
        <v>169.05934075777489</v>
      </c>
      <c r="Q12">
        <f>SUM($P$2:P12)</f>
        <v>1029.9154822500916</v>
      </c>
      <c r="R12">
        <v>1.2172000000000001</v>
      </c>
      <c r="S12">
        <f t="shared" si="9"/>
        <v>138.89199865081736</v>
      </c>
      <c r="T12">
        <f t="shared" si="10"/>
        <v>10.336653122544758</v>
      </c>
    </row>
    <row r="13" spans="1:21" x14ac:dyDescent="0.25">
      <c r="A13" t="s">
        <v>27</v>
      </c>
      <c r="B13" s="1">
        <v>43315.625</v>
      </c>
      <c r="C13" s="1">
        <v>43316.321527777778</v>
      </c>
      <c r="D13" s="3">
        <v>140.03</v>
      </c>
      <c r="E13">
        <f t="shared" si="0"/>
        <v>133.52000000000001</v>
      </c>
      <c r="F13" s="2">
        <f t="shared" si="1"/>
        <v>16.716666666674428</v>
      </c>
      <c r="G13">
        <f t="shared" si="2"/>
        <v>0.17197766686821903</v>
      </c>
      <c r="H13">
        <v>1</v>
      </c>
      <c r="I13">
        <v>1</v>
      </c>
      <c r="J13">
        <f t="shared" si="3"/>
        <v>113.92708562168654</v>
      </c>
      <c r="K13">
        <f t="shared" si="4"/>
        <v>19.592914378313473</v>
      </c>
      <c r="L13">
        <f t="shared" si="5"/>
        <v>133.52000000000001</v>
      </c>
      <c r="M13">
        <f t="shared" si="6"/>
        <v>19.592914378313473</v>
      </c>
      <c r="N13">
        <f t="shared" si="7"/>
        <v>113.92708562168654</v>
      </c>
      <c r="O13">
        <f>SUM($E$2:E13)</f>
        <v>1027.3800000000001</v>
      </c>
      <c r="P13">
        <f t="shared" si="8"/>
        <v>156.48245808024461</v>
      </c>
      <c r="Q13">
        <f>SUM($P$2:P13)</f>
        <v>1186.3979403303363</v>
      </c>
      <c r="R13">
        <v>1.1109999999999998</v>
      </c>
      <c r="S13">
        <f t="shared" si="9"/>
        <v>140.84829710193037</v>
      </c>
      <c r="T13">
        <f t="shared" si="10"/>
        <v>10.482245227847852</v>
      </c>
    </row>
    <row r="14" spans="1:21" x14ac:dyDescent="0.25">
      <c r="A14" t="s">
        <v>28</v>
      </c>
      <c r="B14" s="1">
        <v>43315.625</v>
      </c>
      <c r="C14" s="1">
        <v>43316.344444444447</v>
      </c>
      <c r="D14" s="3">
        <v>111.64</v>
      </c>
      <c r="E14">
        <f t="shared" si="0"/>
        <v>105.13</v>
      </c>
      <c r="F14" s="2">
        <f t="shared" si="1"/>
        <v>17.266666666720994</v>
      </c>
      <c r="G14">
        <f t="shared" si="2"/>
        <v>0.17710290756806202</v>
      </c>
      <c r="H14">
        <v>1</v>
      </c>
      <c r="I14">
        <v>1</v>
      </c>
      <c r="J14">
        <f t="shared" si="3"/>
        <v>89.312497084220482</v>
      </c>
      <c r="K14">
        <f t="shared" si="4"/>
        <v>15.817502915779508</v>
      </c>
      <c r="L14">
        <f t="shared" si="5"/>
        <v>105.13</v>
      </c>
      <c r="M14">
        <f t="shared" si="6"/>
        <v>15.817502915779508</v>
      </c>
      <c r="N14">
        <f t="shared" si="7"/>
        <v>89.312497084220482</v>
      </c>
      <c r="O14">
        <f>SUM($E$2:E14)</f>
        <v>1132.5100000000002</v>
      </c>
      <c r="P14">
        <f t="shared" si="8"/>
        <v>123.74882867263037</v>
      </c>
      <c r="Q14">
        <f>SUM($P$2:P14)</f>
        <v>1310.1467690029667</v>
      </c>
      <c r="R14">
        <v>0.98229999999999951</v>
      </c>
      <c r="S14">
        <f t="shared" si="9"/>
        <v>125.97865079164251</v>
      </c>
      <c r="T14">
        <f t="shared" si="10"/>
        <v>9.3756128987185825</v>
      </c>
    </row>
    <row r="15" spans="1:21" x14ac:dyDescent="0.25">
      <c r="A15" t="s">
        <v>29</v>
      </c>
      <c r="B15" s="1">
        <v>43315.625</v>
      </c>
      <c r="C15" s="1">
        <v>43316.367361111108</v>
      </c>
      <c r="D15" s="3">
        <v>61.21</v>
      </c>
      <c r="E15">
        <f t="shared" si="0"/>
        <v>54.7</v>
      </c>
      <c r="F15" s="2">
        <f t="shared" si="1"/>
        <v>17.816666666592937</v>
      </c>
      <c r="G15">
        <f t="shared" si="2"/>
        <v>0.1821964243728903</v>
      </c>
      <c r="H15">
        <v>1</v>
      </c>
      <c r="I15">
        <v>1</v>
      </c>
      <c r="J15">
        <f t="shared" si="3"/>
        <v>46.269806668562921</v>
      </c>
      <c r="K15">
        <f t="shared" si="4"/>
        <v>8.4301933314370796</v>
      </c>
      <c r="L15">
        <f t="shared" si="5"/>
        <v>54.7</v>
      </c>
      <c r="M15">
        <f t="shared" si="6"/>
        <v>8.4301933314370796</v>
      </c>
      <c r="N15">
        <f t="shared" si="7"/>
        <v>46.269806668562921</v>
      </c>
      <c r="O15">
        <f>SUM($E$2:E15)</f>
        <v>1187.2100000000003</v>
      </c>
      <c r="P15">
        <f t="shared" si="8"/>
        <v>64.666144413197102</v>
      </c>
      <c r="Q15">
        <f>SUM($P$2:P15)</f>
        <v>1374.8129134161638</v>
      </c>
      <c r="R15">
        <v>1.0052000000000003</v>
      </c>
      <c r="S15">
        <f t="shared" si="9"/>
        <v>64.331619989252971</v>
      </c>
      <c r="T15">
        <f t="shared" si="10"/>
        <v>4.7877030145707478</v>
      </c>
    </row>
    <row r="16" spans="1:21" x14ac:dyDescent="0.25">
      <c r="A16" t="s">
        <v>30</v>
      </c>
      <c r="B16" s="1">
        <v>43315.625</v>
      </c>
      <c r="C16" s="1">
        <v>43316.390277777777</v>
      </c>
      <c r="D16" s="3">
        <v>25.24</v>
      </c>
      <c r="E16">
        <f t="shared" si="0"/>
        <v>18.729999999999997</v>
      </c>
      <c r="F16" s="2">
        <f t="shared" si="1"/>
        <v>18.366666666639503</v>
      </c>
      <c r="G16">
        <f t="shared" si="2"/>
        <v>0.18725841364850337</v>
      </c>
      <c r="H16">
        <v>1</v>
      </c>
      <c r="I16">
        <v>1</v>
      </c>
      <c r="J16">
        <f t="shared" si="3"/>
        <v>15.775841034001846</v>
      </c>
      <c r="K16">
        <f t="shared" si="4"/>
        <v>2.9541589659981509</v>
      </c>
      <c r="L16">
        <f t="shared" si="5"/>
        <v>18.729999999999997</v>
      </c>
      <c r="M16">
        <f t="shared" si="6"/>
        <v>2.9541589659981509</v>
      </c>
      <c r="N16">
        <f t="shared" si="7"/>
        <v>15.775841034001846</v>
      </c>
      <c r="O16">
        <f>SUM($E$2:E16)</f>
        <v>1205.9400000000003</v>
      </c>
      <c r="P16">
        <f t="shared" si="8"/>
        <v>22.237350087636464</v>
      </c>
      <c r="Q16">
        <f>SUM($P$2:P16)</f>
        <v>1397.0502635038004</v>
      </c>
      <c r="R16">
        <v>1.0327999999999999</v>
      </c>
      <c r="S16">
        <f t="shared" si="9"/>
        <v>21.53112905464414</v>
      </c>
      <c r="T16">
        <f t="shared" si="10"/>
        <v>1.6023947710201072</v>
      </c>
    </row>
    <row r="17" spans="1:20" x14ac:dyDescent="0.25">
      <c r="A17" t="s">
        <v>31</v>
      </c>
      <c r="B17" s="1">
        <v>43315.625</v>
      </c>
      <c r="C17" s="1">
        <v>43316.413194444445</v>
      </c>
      <c r="D17" s="3">
        <v>16.989999999999998</v>
      </c>
      <c r="E17">
        <f t="shared" si="0"/>
        <v>10.479999999999999</v>
      </c>
      <c r="F17" s="2">
        <f>(C17-B17)*24</f>
        <v>18.916666666686069</v>
      </c>
      <c r="G17">
        <f>1-EXP(-$U$3*F17)</f>
        <v>0.192289070540412</v>
      </c>
      <c r="H17">
        <v>1</v>
      </c>
      <c r="I17">
        <v>1</v>
      </c>
      <c r="J17">
        <f>E17/((1+G17)*(H17/I17))</f>
        <v>8.789814700934798</v>
      </c>
      <c r="K17">
        <f>N17*G17*H17</f>
        <v>1.6901852990652018</v>
      </c>
      <c r="L17">
        <f>M17+N17</f>
        <v>10.48</v>
      </c>
      <c r="M17">
        <f>K17/H17</f>
        <v>1.6901852990652018</v>
      </c>
      <c r="N17">
        <f>J17/I17</f>
        <v>8.789814700934798</v>
      </c>
      <c r="O17">
        <f>SUM($E$2:E17)</f>
        <v>1216.4200000000003</v>
      </c>
      <c r="P17">
        <f t="shared" si="8"/>
        <v>12.495189459263514</v>
      </c>
      <c r="Q17">
        <f>SUM($P$2:P17)</f>
        <v>1409.5454529630638</v>
      </c>
      <c r="R17">
        <v>0.99589999999999979</v>
      </c>
      <c r="S17">
        <f t="shared" si="9"/>
        <v>12.546630644907639</v>
      </c>
      <c r="T17">
        <f t="shared" si="10"/>
        <v>0.93374830870674563</v>
      </c>
    </row>
    <row r="18" spans="1:20" x14ac:dyDescent="0.25">
      <c r="A18" t="s">
        <v>32</v>
      </c>
      <c r="B18" s="1">
        <v>43315.625</v>
      </c>
      <c r="C18" s="1">
        <v>43316.436111111114</v>
      </c>
      <c r="D18" s="3">
        <v>14.97</v>
      </c>
      <c r="E18">
        <f t="shared" si="0"/>
        <v>8.4600000000000009</v>
      </c>
      <c r="F18" s="2">
        <f t="shared" si="1"/>
        <v>19.466666666732635</v>
      </c>
      <c r="G18">
        <f t="shared" si="2"/>
        <v>0.19728858898783952</v>
      </c>
      <c r="H18">
        <v>1</v>
      </c>
      <c r="I18">
        <v>1</v>
      </c>
      <c r="J18">
        <f t="shared" si="3"/>
        <v>7.0659656141481246</v>
      </c>
      <c r="K18">
        <f t="shared" si="4"/>
        <v>1.3940343858518764</v>
      </c>
      <c r="L18">
        <f t="shared" si="5"/>
        <v>8.4600000000000009</v>
      </c>
      <c r="M18">
        <f t="shared" si="6"/>
        <v>1.3940343858518764</v>
      </c>
      <c r="N18">
        <f t="shared" si="7"/>
        <v>7.0659656141481246</v>
      </c>
      <c r="O18">
        <f>SUM($E$2:E18)</f>
        <v>1224.8800000000003</v>
      </c>
      <c r="P18">
        <f t="shared" si="8"/>
        <v>10.129061462837123</v>
      </c>
      <c r="Q18">
        <f>SUM($P$2:P18)</f>
        <v>1419.674514425901</v>
      </c>
      <c r="R18">
        <v>1.0423</v>
      </c>
      <c r="S18">
        <f t="shared" si="9"/>
        <v>9.7179904661202361</v>
      </c>
      <c r="T18">
        <f t="shared" si="10"/>
        <v>0.72323458134563168</v>
      </c>
    </row>
    <row r="19" spans="1:20" x14ac:dyDescent="0.25">
      <c r="A19" t="s">
        <v>33</v>
      </c>
      <c r="B19" s="1">
        <v>43315.625</v>
      </c>
      <c r="C19" s="1">
        <v>43316.459027777775</v>
      </c>
      <c r="D19" s="3">
        <v>13.61</v>
      </c>
      <c r="E19">
        <f t="shared" si="0"/>
        <v>7.1</v>
      </c>
      <c r="F19" s="2">
        <f t="shared" si="1"/>
        <v>20.016666666604578</v>
      </c>
      <c r="G19">
        <f t="shared" si="2"/>
        <v>0.2022571617280039</v>
      </c>
      <c r="H19">
        <v>1</v>
      </c>
      <c r="I19">
        <v>1</v>
      </c>
      <c r="J19">
        <f t="shared" si="3"/>
        <v>5.9055584994770767</v>
      </c>
      <c r="K19">
        <f t="shared" si="4"/>
        <v>1.1944415005229232</v>
      </c>
      <c r="L19">
        <f t="shared" si="5"/>
        <v>7.1</v>
      </c>
      <c r="M19">
        <f t="shared" si="6"/>
        <v>1.1944415005229232</v>
      </c>
      <c r="N19">
        <f t="shared" si="7"/>
        <v>5.9055584994770767</v>
      </c>
      <c r="O19">
        <f>SUM($E$2:E19)</f>
        <v>1231.9800000000002</v>
      </c>
      <c r="P19">
        <f t="shared" si="8"/>
        <v>8.5360258482688263</v>
      </c>
      <c r="Q19">
        <f>SUM($P$2:P19)</f>
        <v>1428.2105402741697</v>
      </c>
      <c r="R19">
        <v>1.0387000000000004</v>
      </c>
      <c r="S19">
        <f t="shared" si="9"/>
        <v>8.2179896488580173</v>
      </c>
      <c r="T19">
        <f t="shared" si="10"/>
        <v>0.6116011663023817</v>
      </c>
    </row>
    <row r="20" spans="1:20" x14ac:dyDescent="0.25">
      <c r="A20" t="s">
        <v>34</v>
      </c>
      <c r="B20" s="1">
        <v>43315.625</v>
      </c>
      <c r="C20" s="1">
        <v>43316.481944444444</v>
      </c>
      <c r="D20" s="3">
        <v>13.75</v>
      </c>
      <c r="E20">
        <f t="shared" si="0"/>
        <v>7.24</v>
      </c>
      <c r="F20" s="2">
        <f t="shared" si="1"/>
        <v>20.566666666651145</v>
      </c>
      <c r="G20">
        <f t="shared" si="2"/>
        <v>0.20719498030984784</v>
      </c>
      <c r="H20">
        <v>1</v>
      </c>
      <c r="I20">
        <v>1</v>
      </c>
      <c r="J20">
        <f t="shared" si="3"/>
        <v>5.9973741757456009</v>
      </c>
      <c r="K20">
        <f t="shared" si="4"/>
        <v>1.2426258242543997</v>
      </c>
      <c r="L20">
        <f t="shared" si="5"/>
        <v>7.24</v>
      </c>
      <c r="M20">
        <f t="shared" si="6"/>
        <v>1.2426258242543997</v>
      </c>
      <c r="N20">
        <f t="shared" si="7"/>
        <v>5.9973741757456009</v>
      </c>
      <c r="O20">
        <f>SUM($E$2:E20)</f>
        <v>1239.2200000000003</v>
      </c>
      <c r="P20">
        <f t="shared" si="8"/>
        <v>8.7400916574432994</v>
      </c>
      <c r="Q20">
        <f>SUM($P$2:P20)</f>
        <v>1436.9506319316131</v>
      </c>
      <c r="R20">
        <v>1.0119999999999996</v>
      </c>
      <c r="S20">
        <f t="shared" si="9"/>
        <v>8.6364542069597849</v>
      </c>
      <c r="T20">
        <f t="shared" si="10"/>
        <v>0.64274423446465634</v>
      </c>
    </row>
    <row r="21" spans="1:20" x14ac:dyDescent="0.25">
      <c r="A21" t="s">
        <v>35</v>
      </c>
      <c r="B21" s="1">
        <v>43315.625</v>
      </c>
      <c r="C21" s="1">
        <v>43316.504861111112</v>
      </c>
      <c r="D21" s="3">
        <v>13.37</v>
      </c>
      <c r="E21">
        <f t="shared" si="0"/>
        <v>6.8599999999999994</v>
      </c>
      <c r="F21" s="2">
        <f t="shared" si="1"/>
        <v>21.116666666697711</v>
      </c>
      <c r="G21">
        <f t="shared" si="2"/>
        <v>0.21210223509195913</v>
      </c>
      <c r="H21">
        <v>1</v>
      </c>
      <c r="I21">
        <v>1</v>
      </c>
      <c r="J21">
        <f t="shared" si="3"/>
        <v>5.6595886067973042</v>
      </c>
      <c r="K21">
        <f t="shared" si="4"/>
        <v>1.2004113932026952</v>
      </c>
      <c r="L21">
        <f t="shared" si="5"/>
        <v>6.8599999999999994</v>
      </c>
      <c r="M21">
        <f t="shared" si="6"/>
        <v>1.2004113932026952</v>
      </c>
      <c r="N21">
        <f t="shared" si="7"/>
        <v>5.6595886067973042</v>
      </c>
      <c r="O21">
        <f>SUM($E$2:E21)</f>
        <v>1246.0800000000002</v>
      </c>
      <c r="P21">
        <f t="shared" si="8"/>
        <v>8.3150213327308382</v>
      </c>
      <c r="Q21">
        <f>SUM($P$2:P21)</f>
        <v>1445.2656532643439</v>
      </c>
      <c r="R21">
        <v>0.94920000000000027</v>
      </c>
      <c r="S21">
        <f t="shared" si="9"/>
        <v>8.7600309025820007</v>
      </c>
      <c r="T21">
        <f t="shared" si="10"/>
        <v>0.65194108848854082</v>
      </c>
    </row>
    <row r="22" spans="1:20" x14ac:dyDescent="0.25">
      <c r="A22" t="s">
        <v>36</v>
      </c>
      <c r="B22" s="1">
        <v>43315.625</v>
      </c>
      <c r="C22" s="1">
        <v>43316.527777777781</v>
      </c>
      <c r="D22" s="3">
        <v>15.55</v>
      </c>
      <c r="E22">
        <f t="shared" si="0"/>
        <v>9.0400000000000009</v>
      </c>
      <c r="F22" s="2">
        <f t="shared" ref="F22" si="11">(C22-B22)*24</f>
        <v>21.666666666744277</v>
      </c>
      <c r="G22">
        <f t="shared" ref="G22" si="12">1-EXP(-$U$3*F22)</f>
        <v>0.21697911525622804</v>
      </c>
      <c r="H22">
        <v>1</v>
      </c>
      <c r="I22">
        <v>1</v>
      </c>
      <c r="J22">
        <f t="shared" ref="J22" si="13">E22/((1+G22)*(H22/I22))</f>
        <v>7.4282293645578967</v>
      </c>
      <c r="K22">
        <f t="shared" ref="K22" si="14">N22*G22*H22</f>
        <v>1.6117706354421055</v>
      </c>
      <c r="L22">
        <f t="shared" ref="L22" si="15">M22+N22</f>
        <v>9.0400000000000027</v>
      </c>
      <c r="M22">
        <f t="shared" ref="M22" si="16">K22/H22</f>
        <v>1.6117706354421055</v>
      </c>
      <c r="N22">
        <f t="shared" ref="N22" si="17">J22/I22</f>
        <v>7.4282293645578967</v>
      </c>
      <c r="O22">
        <f>SUM($E$2:E22)</f>
        <v>1255.1200000000001</v>
      </c>
      <c r="P22">
        <f t="shared" si="8"/>
        <v>11.001491201916302</v>
      </c>
      <c r="Q22">
        <f>SUM($P$2:P22)</f>
        <v>1456.2671444662601</v>
      </c>
      <c r="R22">
        <v>1.1077000000000004</v>
      </c>
      <c r="S22">
        <f t="shared" si="9"/>
        <v>9.9318328084466003</v>
      </c>
      <c r="T22">
        <f t="shared" si="10"/>
        <v>0.73914920664451012</v>
      </c>
    </row>
    <row r="23" spans="1:20" x14ac:dyDescent="0.25">
      <c r="A23" t="s">
        <v>15</v>
      </c>
      <c r="B23" s="1">
        <v>43315.625</v>
      </c>
      <c r="C23" s="1">
        <v>43316.550694444442</v>
      </c>
      <c r="D23" s="3">
        <v>6.51</v>
      </c>
      <c r="E23">
        <f t="shared" si="0"/>
        <v>0</v>
      </c>
      <c r="F23" s="2">
        <f>(C23-B23)*24</f>
        <v>22.21666666661622</v>
      </c>
      <c r="G23">
        <f>1-EXP(-$U$3*F23)</f>
        <v>0.22182580881202485</v>
      </c>
      <c r="H23">
        <v>1</v>
      </c>
      <c r="I23">
        <v>1</v>
      </c>
      <c r="J23">
        <f>E23/((1+G23)*(H23/I23))</f>
        <v>0</v>
      </c>
      <c r="K23">
        <f>N23*G23*H23</f>
        <v>0</v>
      </c>
      <c r="L23">
        <f>M23+N23</f>
        <v>0</v>
      </c>
      <c r="M23">
        <f>K23/H23</f>
        <v>0</v>
      </c>
      <c r="N23">
        <f>J23/I23</f>
        <v>0</v>
      </c>
    </row>
    <row r="24" spans="1:20" x14ac:dyDescent="0.25">
      <c r="R24" t="s">
        <v>153</v>
      </c>
      <c r="S24">
        <f>SUM(S2:S22)</f>
        <v>1343.6844305811805</v>
      </c>
    </row>
    <row r="27" spans="1:20" x14ac:dyDescent="0.25">
      <c r="E27" t="s">
        <v>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"/>
  <sheetViews>
    <sheetView topLeftCell="F1" workbookViewId="0">
      <selection activeCell="T2" sqref="T2:T22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17.5703125" bestFit="1" customWidth="1"/>
    <col min="5" max="5" width="31.5703125" bestFit="1" customWidth="1"/>
    <col min="6" max="6" width="17.7109375" bestFit="1" customWidth="1"/>
    <col min="7" max="7" width="17.7109375" customWidth="1"/>
    <col min="8" max="8" width="18.5703125" bestFit="1" customWidth="1"/>
    <col min="9" max="9" width="19" bestFit="1" customWidth="1"/>
    <col min="10" max="11" width="12.140625" bestFit="1" customWidth="1"/>
    <col min="12" max="14" width="12" bestFit="1" customWidth="1"/>
    <col min="15" max="15" width="17.7109375" bestFit="1" customWidth="1"/>
    <col min="16" max="16" width="15.28515625" bestFit="1" customWidth="1"/>
    <col min="17" max="17" width="20.85546875" bestFit="1" customWidth="1"/>
    <col min="18" max="20" width="20.85546875" customWidth="1"/>
    <col min="21" max="21" width="22.140625" bestFit="1" customWidth="1"/>
  </cols>
  <sheetData>
    <row r="1" spans="1:21" x14ac:dyDescent="0.25">
      <c r="A1" t="s">
        <v>3</v>
      </c>
      <c r="B1" t="s">
        <v>5</v>
      </c>
      <c r="C1" t="s">
        <v>4</v>
      </c>
      <c r="D1" t="s">
        <v>0</v>
      </c>
      <c r="E1" t="s">
        <v>14</v>
      </c>
      <c r="F1" t="s">
        <v>1</v>
      </c>
      <c r="G1" t="s">
        <v>6</v>
      </c>
      <c r="H1" t="s">
        <v>13</v>
      </c>
      <c r="I1" t="s">
        <v>12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82</v>
      </c>
      <c r="P1" t="s">
        <v>149</v>
      </c>
      <c r="Q1" t="s">
        <v>150</v>
      </c>
      <c r="R1" t="s">
        <v>152</v>
      </c>
      <c r="S1" t="s">
        <v>151</v>
      </c>
      <c r="T1" t="s">
        <v>154</v>
      </c>
    </row>
    <row r="2" spans="1:21" x14ac:dyDescent="0.25">
      <c r="A2" t="s">
        <v>83</v>
      </c>
      <c r="B2" s="1">
        <v>43319.458333333336</v>
      </c>
      <c r="C2" s="1">
        <v>43319.609722222223</v>
      </c>
      <c r="D2" s="3">
        <v>7.26</v>
      </c>
      <c r="E2">
        <f t="shared" ref="E2:E23" si="0">D2-$D$23</f>
        <v>-0.69000000000000039</v>
      </c>
      <c r="F2" s="2">
        <f>(C2-B2)*24</f>
        <v>3.6333333333022892</v>
      </c>
      <c r="G2">
        <f>1-EXP(-$U$3*F2)</f>
        <v>4.0187045631919438E-2</v>
      </c>
      <c r="H2">
        <v>1</v>
      </c>
      <c r="I2">
        <v>1</v>
      </c>
      <c r="J2">
        <f>E2/((1+G2)*(H2/I2))</f>
        <v>-0.66334223531963088</v>
      </c>
      <c r="K2">
        <f>N2*G2*H2</f>
        <v>-2.6657764680369449E-2</v>
      </c>
      <c r="L2">
        <f>M2+N2</f>
        <v>-0.69000000000000028</v>
      </c>
      <c r="M2">
        <f>K2/H2</f>
        <v>-2.6657764680369449E-2</v>
      </c>
      <c r="N2">
        <f>J2/I2</f>
        <v>-0.66334223531963088</v>
      </c>
      <c r="O2">
        <f>SUM($E$2:E2)</f>
        <v>-0.69000000000000039</v>
      </c>
      <c r="P2">
        <f>E2*(1+G2)</f>
        <v>-0.71772906148602489</v>
      </c>
      <c r="Q2">
        <f>SUM($P$2:P2)</f>
        <v>-0.71772906148602489</v>
      </c>
      <c r="R2">
        <v>0.81329999999999991</v>
      </c>
      <c r="S2">
        <f>P2*(1/R2)</f>
        <v>-0.88248993174231527</v>
      </c>
      <c r="T2">
        <f>(S2/$S$24)*100</f>
        <v>-6.6730835646523518E-2</v>
      </c>
      <c r="U2" t="s">
        <v>2</v>
      </c>
    </row>
    <row r="3" spans="1:21" x14ac:dyDescent="0.25">
      <c r="A3" t="s">
        <v>84</v>
      </c>
      <c r="B3" s="1">
        <v>43319.458333333336</v>
      </c>
      <c r="C3" s="1">
        <v>43319.631944444445</v>
      </c>
      <c r="D3" s="3">
        <v>7.5</v>
      </c>
      <c r="E3">
        <f t="shared" si="0"/>
        <v>-0.45000000000000018</v>
      </c>
      <c r="F3" s="2">
        <f t="shared" ref="F3:F22" si="1">(C3-B3)*24</f>
        <v>4.1666666666278616</v>
      </c>
      <c r="G3">
        <f t="shared" ref="G3:G22" si="2">1-EXP(-$U$3*F3)</f>
        <v>4.594854708874907E-2</v>
      </c>
      <c r="H3">
        <v>1</v>
      </c>
      <c r="I3">
        <v>1</v>
      </c>
      <c r="J3">
        <f t="shared" ref="J3:J22" si="3">E3/((1+G3)*(H3/I3))</f>
        <v>-0.43023148820514356</v>
      </c>
      <c r="K3">
        <f t="shared" ref="K3:K22" si="4">N3*G3*H3</f>
        <v>-1.9768511794856627E-2</v>
      </c>
      <c r="L3">
        <f t="shared" ref="L3:L22" si="5">M3+N3</f>
        <v>-0.45000000000000018</v>
      </c>
      <c r="M3">
        <f t="shared" ref="M3:M22" si="6">K3/H3</f>
        <v>-1.9768511794856627E-2</v>
      </c>
      <c r="N3">
        <f t="shared" ref="N3:N22" si="7">J3/I3</f>
        <v>-0.43023148820514356</v>
      </c>
      <c r="O3">
        <f>SUM($E$2:E3)</f>
        <v>-1.1400000000000006</v>
      </c>
      <c r="P3">
        <f t="shared" ref="P3:P22" si="8">E3*(1+G3)</f>
        <v>-0.47067684618993727</v>
      </c>
      <c r="Q3">
        <f>SUM($P$2:P3)</f>
        <v>-1.1884059076759621</v>
      </c>
      <c r="R3">
        <v>0.96999999999999975</v>
      </c>
      <c r="S3">
        <f t="shared" ref="S3:S22" si="9">P3*(1/R3)</f>
        <v>-0.48523386205148189</v>
      </c>
      <c r="T3">
        <f t="shared" ref="T3:T22" si="10">(S3/$S$24)*100</f>
        <v>-3.6691705971938715E-2</v>
      </c>
      <c r="U3">
        <f>LN(2)/61.4</f>
        <v>1.1289042028663604E-2</v>
      </c>
    </row>
    <row r="4" spans="1:21" x14ac:dyDescent="0.25">
      <c r="A4" t="s">
        <v>85</v>
      </c>
      <c r="B4" s="1">
        <v>43319.458333333336</v>
      </c>
      <c r="C4" s="1">
        <v>43319.654861111114</v>
      </c>
      <c r="D4" s="3">
        <v>8.49</v>
      </c>
      <c r="E4">
        <f t="shared" si="0"/>
        <v>0.54</v>
      </c>
      <c r="F4" s="2">
        <f t="shared" si="1"/>
        <v>4.7166666666744277</v>
      </c>
      <c r="G4">
        <f t="shared" si="2"/>
        <v>5.1853874929015165E-2</v>
      </c>
      <c r="H4">
        <v>1</v>
      </c>
      <c r="I4">
        <v>1</v>
      </c>
      <c r="J4">
        <f t="shared" si="3"/>
        <v>0.51337929428309814</v>
      </c>
      <c r="K4">
        <f t="shared" si="4"/>
        <v>2.6620705716901841E-2</v>
      </c>
      <c r="L4">
        <f t="shared" si="5"/>
        <v>0.54</v>
      </c>
      <c r="M4">
        <f t="shared" si="6"/>
        <v>2.6620705716901841E-2</v>
      </c>
      <c r="N4">
        <f t="shared" si="7"/>
        <v>0.51337929428309814</v>
      </c>
      <c r="O4">
        <f>SUM($E$2:E4)</f>
        <v>-0.60000000000000053</v>
      </c>
      <c r="P4">
        <f t="shared" si="8"/>
        <v>0.56800109246166819</v>
      </c>
      <c r="Q4">
        <f>SUM($P$2:P4)</f>
        <v>-0.62040481521429391</v>
      </c>
      <c r="R4">
        <v>1.0038</v>
      </c>
      <c r="S4">
        <f t="shared" si="9"/>
        <v>0.56585085919672062</v>
      </c>
      <c r="T4">
        <f t="shared" si="10"/>
        <v>4.2787684399923802E-2</v>
      </c>
    </row>
    <row r="5" spans="1:21" x14ac:dyDescent="0.25">
      <c r="A5" t="s">
        <v>86</v>
      </c>
      <c r="B5" s="1">
        <v>43319.458333333336</v>
      </c>
      <c r="C5" s="1">
        <v>43319.677777777775</v>
      </c>
      <c r="D5" s="3">
        <v>55.54</v>
      </c>
      <c r="E5">
        <f t="shared" si="0"/>
        <v>47.589999999999996</v>
      </c>
      <c r="F5" s="2">
        <f t="shared" si="1"/>
        <v>5.2666666665463708</v>
      </c>
      <c r="G5">
        <f t="shared" si="2"/>
        <v>5.7722650339570136E-2</v>
      </c>
      <c r="H5">
        <v>1</v>
      </c>
      <c r="I5">
        <v>1</v>
      </c>
      <c r="J5">
        <f t="shared" si="3"/>
        <v>44.992891080399716</v>
      </c>
      <c r="K5">
        <f t="shared" si="4"/>
        <v>2.5971089196002768</v>
      </c>
      <c r="L5">
        <f t="shared" si="5"/>
        <v>47.589999999999989</v>
      </c>
      <c r="M5">
        <f t="shared" si="6"/>
        <v>2.5971089196002768</v>
      </c>
      <c r="N5">
        <f t="shared" si="7"/>
        <v>44.992891080399716</v>
      </c>
      <c r="O5">
        <f>SUM($E$2:E5)</f>
        <v>46.989999999999995</v>
      </c>
      <c r="P5">
        <f t="shared" si="8"/>
        <v>50.337020929660142</v>
      </c>
      <c r="Q5">
        <f>SUM($P$2:P5)</f>
        <v>49.716616114445848</v>
      </c>
      <c r="R5">
        <v>1.0275999999999996</v>
      </c>
      <c r="S5">
        <f t="shared" si="9"/>
        <v>48.985033991494902</v>
      </c>
      <c r="T5">
        <f t="shared" si="10"/>
        <v>3.7040788057175233</v>
      </c>
    </row>
    <row r="6" spans="1:21" x14ac:dyDescent="0.25">
      <c r="A6" t="s">
        <v>87</v>
      </c>
      <c r="B6" s="1">
        <v>43319.458333333336</v>
      </c>
      <c r="C6" s="1">
        <v>43319.700694444444</v>
      </c>
      <c r="D6" s="3">
        <v>114.47</v>
      </c>
      <c r="E6">
        <f t="shared" si="0"/>
        <v>106.52</v>
      </c>
      <c r="F6" s="2">
        <f t="shared" si="1"/>
        <v>5.816666666592937</v>
      </c>
      <c r="G6">
        <f t="shared" si="2"/>
        <v>6.355509957406591E-2</v>
      </c>
      <c r="H6">
        <v>1</v>
      </c>
      <c r="I6">
        <v>1</v>
      </c>
      <c r="J6">
        <f t="shared" si="3"/>
        <v>100.15466057438799</v>
      </c>
      <c r="K6">
        <f t="shared" si="4"/>
        <v>6.3653394256120022</v>
      </c>
      <c r="L6">
        <f t="shared" si="5"/>
        <v>106.52</v>
      </c>
      <c r="M6">
        <f t="shared" si="6"/>
        <v>6.3653394256120022</v>
      </c>
      <c r="N6">
        <f t="shared" si="7"/>
        <v>100.15466057438799</v>
      </c>
      <c r="O6">
        <f>SUM($E$2:E6)</f>
        <v>153.51</v>
      </c>
      <c r="P6">
        <f t="shared" si="8"/>
        <v>113.2898892066295</v>
      </c>
      <c r="Q6">
        <f>SUM($P$2:P6)</f>
        <v>163.00650532107534</v>
      </c>
      <c r="R6">
        <v>1.0321999999999996</v>
      </c>
      <c r="S6">
        <f t="shared" si="9"/>
        <v>109.75575393008094</v>
      </c>
      <c r="T6">
        <f t="shared" si="10"/>
        <v>8.2993504099343358</v>
      </c>
    </row>
    <row r="7" spans="1:21" x14ac:dyDescent="0.25">
      <c r="A7" t="s">
        <v>88</v>
      </c>
      <c r="B7" s="1">
        <v>43319.458333333336</v>
      </c>
      <c r="C7" s="1">
        <v>43319.723611111112</v>
      </c>
      <c r="D7" s="3">
        <v>127.71</v>
      </c>
      <c r="E7">
        <f t="shared" si="0"/>
        <v>119.75999999999999</v>
      </c>
      <c r="F7" s="2">
        <f t="shared" si="1"/>
        <v>6.3666666666395031</v>
      </c>
      <c r="G7">
        <f t="shared" si="2"/>
        <v>6.935144748013089E-2</v>
      </c>
      <c r="H7">
        <v>1</v>
      </c>
      <c r="I7">
        <v>1</v>
      </c>
      <c r="J7">
        <f t="shared" si="3"/>
        <v>111.99311534314371</v>
      </c>
      <c r="K7">
        <f t="shared" si="4"/>
        <v>7.7668846568562726</v>
      </c>
      <c r="L7">
        <f t="shared" si="5"/>
        <v>119.75999999999999</v>
      </c>
      <c r="M7">
        <f t="shared" si="6"/>
        <v>7.7668846568562726</v>
      </c>
      <c r="N7">
        <f t="shared" si="7"/>
        <v>111.99311534314371</v>
      </c>
      <c r="O7">
        <f>SUM($E$2:E7)</f>
        <v>273.27</v>
      </c>
      <c r="P7">
        <f t="shared" si="8"/>
        <v>128.06552935022046</v>
      </c>
      <c r="Q7">
        <f>SUM($P$2:P7)</f>
        <v>291.0720346712958</v>
      </c>
      <c r="R7">
        <v>1</v>
      </c>
      <c r="S7">
        <f t="shared" si="9"/>
        <v>128.06552935022046</v>
      </c>
      <c r="T7">
        <f t="shared" si="10"/>
        <v>9.6838722841655951</v>
      </c>
    </row>
    <row r="8" spans="1:21" x14ac:dyDescent="0.25">
      <c r="A8" t="s">
        <v>89</v>
      </c>
      <c r="B8" s="1">
        <v>43319.458333333336</v>
      </c>
      <c r="C8" s="1">
        <v>43319.746527777781</v>
      </c>
      <c r="D8" s="3">
        <v>134.77000000000001</v>
      </c>
      <c r="E8">
        <f t="shared" si="0"/>
        <v>126.82000000000001</v>
      </c>
      <c r="F8" s="2">
        <f t="shared" si="1"/>
        <v>6.9166666666860692</v>
      </c>
      <c r="G8">
        <f t="shared" si="2"/>
        <v>7.511191751550339E-2</v>
      </c>
      <c r="H8">
        <v>1</v>
      </c>
      <c r="I8">
        <v>1</v>
      </c>
      <c r="J8">
        <f t="shared" si="3"/>
        <v>117.95981230779283</v>
      </c>
      <c r="K8">
        <f t="shared" si="4"/>
        <v>8.8601876922071963</v>
      </c>
      <c r="L8">
        <f t="shared" si="5"/>
        <v>126.82000000000002</v>
      </c>
      <c r="M8">
        <f t="shared" si="6"/>
        <v>8.8601876922071963</v>
      </c>
      <c r="N8">
        <f t="shared" si="7"/>
        <v>117.95981230779283</v>
      </c>
      <c r="O8">
        <f>SUM($E$2:E8)</f>
        <v>400.09</v>
      </c>
      <c r="P8">
        <f t="shared" si="8"/>
        <v>136.34569337931615</v>
      </c>
      <c r="Q8">
        <f>SUM($P$2:P8)</f>
        <v>427.41772805061191</v>
      </c>
      <c r="R8">
        <v>1.0634000000000006</v>
      </c>
      <c r="S8">
        <f t="shared" si="9"/>
        <v>128.21675134410012</v>
      </c>
      <c r="T8">
        <f t="shared" si="10"/>
        <v>9.6953071681872185</v>
      </c>
    </row>
    <row r="9" spans="1:21" x14ac:dyDescent="0.25">
      <c r="A9" t="s">
        <v>90</v>
      </c>
      <c r="B9" s="1">
        <v>43319.458333333336</v>
      </c>
      <c r="C9" s="1">
        <v>43319.769444444442</v>
      </c>
      <c r="D9" s="3">
        <v>131.77000000000001</v>
      </c>
      <c r="E9">
        <f t="shared" si="0"/>
        <v>123.82000000000001</v>
      </c>
      <c r="F9" s="2">
        <f t="shared" si="1"/>
        <v>7.4666666665580124</v>
      </c>
      <c r="G9">
        <f t="shared" si="2"/>
        <v>8.0836731752965019E-2</v>
      </c>
      <c r="H9">
        <v>1</v>
      </c>
      <c r="I9">
        <v>1</v>
      </c>
      <c r="J9">
        <f t="shared" si="3"/>
        <v>114.55939307242214</v>
      </c>
      <c r="K9">
        <f t="shared" si="4"/>
        <v>9.260606927577868</v>
      </c>
      <c r="L9">
        <f t="shared" si="5"/>
        <v>123.82000000000001</v>
      </c>
      <c r="M9">
        <f t="shared" si="6"/>
        <v>9.260606927577868</v>
      </c>
      <c r="N9">
        <f t="shared" si="7"/>
        <v>114.55939307242214</v>
      </c>
      <c r="O9">
        <f>SUM($E$2:E9)</f>
        <v>523.91</v>
      </c>
      <c r="P9">
        <f t="shared" si="8"/>
        <v>133.82920412565213</v>
      </c>
      <c r="Q9">
        <f>SUM($P$2:P9)</f>
        <v>561.24693217626407</v>
      </c>
      <c r="R9">
        <v>1.0183000000000009</v>
      </c>
      <c r="S9">
        <f t="shared" si="9"/>
        <v>131.42414232117451</v>
      </c>
      <c r="T9">
        <f>(S9/$S$24)*100</f>
        <v>9.9378389778393998</v>
      </c>
    </row>
    <row r="10" spans="1:21" x14ac:dyDescent="0.25">
      <c r="A10" t="s">
        <v>91</v>
      </c>
      <c r="B10" s="1">
        <v>43319.458333333336</v>
      </c>
      <c r="C10" s="1">
        <v>43319.792361111111</v>
      </c>
      <c r="D10" s="3">
        <v>133.51</v>
      </c>
      <c r="E10">
        <f t="shared" si="0"/>
        <v>125.55999999999999</v>
      </c>
      <c r="F10" s="2">
        <f t="shared" si="1"/>
        <v>8.0166666666045785</v>
      </c>
      <c r="G10">
        <f t="shared" si="2"/>
        <v>8.6526110896161024E-2</v>
      </c>
      <c r="H10">
        <v>1</v>
      </c>
      <c r="I10">
        <v>1</v>
      </c>
      <c r="J10">
        <f t="shared" si="3"/>
        <v>115.56095959483086</v>
      </c>
      <c r="K10">
        <f t="shared" si="4"/>
        <v>9.9990404051691186</v>
      </c>
      <c r="L10">
        <f t="shared" si="5"/>
        <v>125.55999999999997</v>
      </c>
      <c r="M10">
        <f t="shared" si="6"/>
        <v>9.9990404051691186</v>
      </c>
      <c r="N10">
        <f t="shared" si="7"/>
        <v>115.56095959483086</v>
      </c>
      <c r="O10">
        <f>SUM($E$2:E10)</f>
        <v>649.46999999999991</v>
      </c>
      <c r="P10">
        <f t="shared" si="8"/>
        <v>136.42421848412195</v>
      </c>
      <c r="Q10">
        <f>SUM($P$2:P10)</f>
        <v>697.67115066038605</v>
      </c>
      <c r="R10">
        <v>1.0144000000000002</v>
      </c>
      <c r="S10">
        <f t="shared" si="9"/>
        <v>134.48759708608236</v>
      </c>
      <c r="T10">
        <f t="shared" si="10"/>
        <v>10.169486829077794</v>
      </c>
    </row>
    <row r="11" spans="1:21" x14ac:dyDescent="0.25">
      <c r="A11" t="s">
        <v>92</v>
      </c>
      <c r="B11" s="1">
        <v>43319.458333333336</v>
      </c>
      <c r="C11" s="1">
        <v>43319.813888888886</v>
      </c>
      <c r="D11" s="3">
        <v>173.67</v>
      </c>
      <c r="E11">
        <f t="shared" si="0"/>
        <v>165.72</v>
      </c>
      <c r="F11" s="2">
        <f t="shared" si="1"/>
        <v>8.533333333209157</v>
      </c>
      <c r="G11">
        <f t="shared" si="2"/>
        <v>9.1838596158539509E-2</v>
      </c>
      <c r="H11">
        <v>1</v>
      </c>
      <c r="I11">
        <v>1</v>
      </c>
      <c r="J11">
        <f t="shared" si="3"/>
        <v>151.78067580964756</v>
      </c>
      <c r="K11">
        <f t="shared" si="4"/>
        <v>13.93932419035243</v>
      </c>
      <c r="L11">
        <f t="shared" si="5"/>
        <v>165.72</v>
      </c>
      <c r="M11">
        <f t="shared" si="6"/>
        <v>13.93932419035243</v>
      </c>
      <c r="N11">
        <f t="shared" si="7"/>
        <v>151.78067580964756</v>
      </c>
      <c r="O11">
        <f>SUM($E$2:E11)</f>
        <v>815.18999999999994</v>
      </c>
      <c r="P11">
        <f t="shared" si="8"/>
        <v>180.93949215539317</v>
      </c>
      <c r="Q11">
        <f>SUM($P$2:P11)</f>
        <v>878.61064281577922</v>
      </c>
      <c r="R11">
        <v>1.2999999999999998</v>
      </c>
      <c r="S11">
        <f t="shared" si="9"/>
        <v>139.18422473491785</v>
      </c>
      <c r="T11">
        <f t="shared" si="10"/>
        <v>10.524629563804057</v>
      </c>
    </row>
    <row r="12" spans="1:21" x14ac:dyDescent="0.25">
      <c r="A12" t="s">
        <v>93</v>
      </c>
      <c r="B12" s="1">
        <v>43319.458333333336</v>
      </c>
      <c r="C12" s="1">
        <v>43319.836805555555</v>
      </c>
      <c r="D12" s="3">
        <v>163.81</v>
      </c>
      <c r="E12">
        <f t="shared" si="0"/>
        <v>155.86000000000001</v>
      </c>
      <c r="F12" s="2">
        <f t="shared" si="1"/>
        <v>9.0833333332557231</v>
      </c>
      <c r="G12">
        <f t="shared" si="2"/>
        <v>9.7459876651530886E-2</v>
      </c>
      <c r="H12">
        <v>1</v>
      </c>
      <c r="I12">
        <v>1</v>
      </c>
      <c r="J12">
        <f t="shared" si="3"/>
        <v>142.01885947351968</v>
      </c>
      <c r="K12">
        <f t="shared" si="4"/>
        <v>13.841140526480327</v>
      </c>
      <c r="L12">
        <f t="shared" si="5"/>
        <v>155.86000000000001</v>
      </c>
      <c r="M12">
        <f t="shared" si="6"/>
        <v>13.841140526480327</v>
      </c>
      <c r="N12">
        <f t="shared" si="7"/>
        <v>142.01885947351968</v>
      </c>
      <c r="O12">
        <f>SUM($E$2:E12)</f>
        <v>971.05</v>
      </c>
      <c r="P12">
        <f t="shared" si="8"/>
        <v>171.05009637490761</v>
      </c>
      <c r="Q12">
        <f>SUM($P$2:P12)</f>
        <v>1049.6607391906869</v>
      </c>
      <c r="R12">
        <v>1.2927999999999997</v>
      </c>
      <c r="S12">
        <f t="shared" si="9"/>
        <v>132.30978989395703</v>
      </c>
      <c r="T12">
        <f t="shared" si="10"/>
        <v>10.004808583377461</v>
      </c>
    </row>
    <row r="13" spans="1:21" x14ac:dyDescent="0.25">
      <c r="A13" t="s">
        <v>94</v>
      </c>
      <c r="B13" s="1">
        <v>43319.458333333336</v>
      </c>
      <c r="C13" s="1">
        <v>43319.85972216435</v>
      </c>
      <c r="D13" s="3">
        <v>118.63</v>
      </c>
      <c r="E13">
        <f t="shared" si="0"/>
        <v>110.67999999999999</v>
      </c>
      <c r="F13" s="2">
        <f t="shared" si="1"/>
        <v>9.6333319443510845</v>
      </c>
      <c r="G13">
        <f t="shared" si="2"/>
        <v>0.10304634883095298</v>
      </c>
      <c r="H13">
        <v>1</v>
      </c>
      <c r="I13">
        <v>1</v>
      </c>
      <c r="J13">
        <f t="shared" si="3"/>
        <v>100.34029858972157</v>
      </c>
      <c r="K13">
        <f t="shared" si="4"/>
        <v>10.339701410278428</v>
      </c>
      <c r="L13">
        <f t="shared" si="5"/>
        <v>110.67999999999999</v>
      </c>
      <c r="M13">
        <f t="shared" si="6"/>
        <v>10.339701410278428</v>
      </c>
      <c r="N13">
        <f t="shared" si="7"/>
        <v>100.34029858972157</v>
      </c>
      <c r="O13">
        <f>SUM($E$2:E13)</f>
        <v>1081.73</v>
      </c>
      <c r="P13">
        <f t="shared" si="8"/>
        <v>122.08516988860987</v>
      </c>
      <c r="Q13">
        <f>SUM($P$2:P13)</f>
        <v>1171.7459090792968</v>
      </c>
      <c r="R13">
        <v>0.89400000000000013</v>
      </c>
      <c r="S13">
        <f t="shared" si="9"/>
        <v>136.56059271656582</v>
      </c>
      <c r="T13">
        <f t="shared" si="10"/>
        <v>10.326239587084496</v>
      </c>
    </row>
    <row r="14" spans="1:21" x14ac:dyDescent="0.25">
      <c r="A14" t="s">
        <v>95</v>
      </c>
      <c r="B14" s="1">
        <v>43319.458333333336</v>
      </c>
      <c r="C14" s="1">
        <v>43319.882638831019</v>
      </c>
      <c r="D14" s="3">
        <v>111.98</v>
      </c>
      <c r="E14">
        <f t="shared" si="0"/>
        <v>104.03</v>
      </c>
      <c r="F14" s="2">
        <f t="shared" si="1"/>
        <v>10.183331944397651</v>
      </c>
      <c r="G14">
        <f t="shared" si="2"/>
        <v>0.10859825627945985</v>
      </c>
      <c r="H14">
        <v>1</v>
      </c>
      <c r="I14">
        <v>1</v>
      </c>
      <c r="J14">
        <f t="shared" si="3"/>
        <v>93.839223912486204</v>
      </c>
      <c r="K14">
        <f t="shared" si="4"/>
        <v>10.190776087513793</v>
      </c>
      <c r="L14">
        <f t="shared" si="5"/>
        <v>104.03</v>
      </c>
      <c r="M14">
        <f t="shared" si="6"/>
        <v>10.190776087513793</v>
      </c>
      <c r="N14">
        <f t="shared" si="7"/>
        <v>93.839223912486204</v>
      </c>
      <c r="O14">
        <f>SUM($E$2:E14)</f>
        <v>1185.76</v>
      </c>
      <c r="P14">
        <f t="shared" si="8"/>
        <v>115.32747660075221</v>
      </c>
      <c r="Q14">
        <f>SUM($P$2:P14)</f>
        <v>1287.0733856800489</v>
      </c>
      <c r="R14">
        <v>0.98649999999999949</v>
      </c>
      <c r="S14">
        <f t="shared" si="9"/>
        <v>116.9057035993434</v>
      </c>
      <c r="T14">
        <f t="shared" si="10"/>
        <v>8.8400048685279629</v>
      </c>
    </row>
    <row r="15" spans="1:21" x14ac:dyDescent="0.25">
      <c r="A15" t="s">
        <v>96</v>
      </c>
      <c r="B15" s="1">
        <v>43319.458333333336</v>
      </c>
      <c r="C15" s="1">
        <v>43319.905555497688</v>
      </c>
      <c r="D15" s="3">
        <v>64.69</v>
      </c>
      <c r="E15">
        <f t="shared" si="0"/>
        <v>56.739999999999995</v>
      </c>
      <c r="F15" s="2">
        <f t="shared" si="1"/>
        <v>10.733331944444217</v>
      </c>
      <c r="G15">
        <f t="shared" si="2"/>
        <v>0.11411579887948597</v>
      </c>
      <c r="H15">
        <v>1</v>
      </c>
      <c r="I15">
        <v>1</v>
      </c>
      <c r="J15">
        <f t="shared" si="3"/>
        <v>50.928278781313253</v>
      </c>
      <c r="K15">
        <f t="shared" si="4"/>
        <v>5.8117212186867366</v>
      </c>
      <c r="L15">
        <f t="shared" si="5"/>
        <v>56.739999999999988</v>
      </c>
      <c r="M15">
        <f t="shared" si="6"/>
        <v>5.8117212186867366</v>
      </c>
      <c r="N15">
        <f t="shared" si="7"/>
        <v>50.928278781313253</v>
      </c>
      <c r="O15">
        <f>SUM($E$2:E15)</f>
        <v>1242.5</v>
      </c>
      <c r="P15">
        <f t="shared" si="8"/>
        <v>63.214930428422036</v>
      </c>
      <c r="Q15">
        <f>SUM($P$2:P15)</f>
        <v>1350.288316108471</v>
      </c>
      <c r="R15">
        <v>1.0713999999999997</v>
      </c>
      <c r="S15">
        <f t="shared" si="9"/>
        <v>59.002175124530574</v>
      </c>
      <c r="T15">
        <f t="shared" si="10"/>
        <v>4.4615403636946178</v>
      </c>
    </row>
    <row r="16" spans="1:21" x14ac:dyDescent="0.25">
      <c r="A16" t="s">
        <v>97</v>
      </c>
      <c r="B16" s="1">
        <v>43319.458333333336</v>
      </c>
      <c r="C16" s="1">
        <v>43319.928472164349</v>
      </c>
      <c r="D16" s="3">
        <v>26.03</v>
      </c>
      <c r="E16">
        <f t="shared" si="0"/>
        <v>18.080000000000002</v>
      </c>
      <c r="F16" s="2">
        <f t="shared" si="1"/>
        <v>11.28333194431616</v>
      </c>
      <c r="G16">
        <f t="shared" si="2"/>
        <v>0.11959918933867919</v>
      </c>
      <c r="H16">
        <v>1</v>
      </c>
      <c r="I16">
        <v>1</v>
      </c>
      <c r="J16">
        <f t="shared" si="3"/>
        <v>16.148636201388669</v>
      </c>
      <c r="K16">
        <f t="shared" si="4"/>
        <v>1.9313637986113326</v>
      </c>
      <c r="L16">
        <f t="shared" si="5"/>
        <v>18.080000000000002</v>
      </c>
      <c r="M16">
        <f t="shared" si="6"/>
        <v>1.9313637986113326</v>
      </c>
      <c r="N16">
        <f t="shared" si="7"/>
        <v>16.148636201388669</v>
      </c>
      <c r="O16">
        <f>SUM($E$2:E16)</f>
        <v>1260.58</v>
      </c>
      <c r="P16">
        <f t="shared" si="8"/>
        <v>20.242353343243323</v>
      </c>
      <c r="Q16">
        <f>SUM($P$2:P16)</f>
        <v>1370.5306694517144</v>
      </c>
      <c r="R16">
        <v>1.0401999999999996</v>
      </c>
      <c r="S16">
        <f t="shared" si="9"/>
        <v>19.460058972546946</v>
      </c>
      <c r="T16">
        <f t="shared" si="10"/>
        <v>1.4715023370350124</v>
      </c>
    </row>
    <row r="17" spans="1:20" x14ac:dyDescent="0.25">
      <c r="A17" t="s">
        <v>98</v>
      </c>
      <c r="B17" s="1">
        <v>43319.458333333336</v>
      </c>
      <c r="C17" s="1">
        <v>43319.951388831018</v>
      </c>
      <c r="D17" s="3">
        <v>14.84</v>
      </c>
      <c r="E17">
        <f t="shared" si="0"/>
        <v>6.89</v>
      </c>
      <c r="F17" s="2">
        <f>(C17-B17)*24</f>
        <v>11.833331944362726</v>
      </c>
      <c r="G17">
        <f>1-EXP(-$U$3*F17)</f>
        <v>0.12504863905328978</v>
      </c>
      <c r="H17">
        <v>1</v>
      </c>
      <c r="I17">
        <v>1</v>
      </c>
      <c r="J17">
        <f>E17/((1+G17)*(H17/I17))</f>
        <v>6.1241796672878275</v>
      </c>
      <c r="K17">
        <f>N17*G17*H17</f>
        <v>0.76582033271217187</v>
      </c>
      <c r="L17">
        <f>M17+N17</f>
        <v>6.89</v>
      </c>
      <c r="M17">
        <f>K17/H17</f>
        <v>0.76582033271217187</v>
      </c>
      <c r="N17">
        <f>J17/I17</f>
        <v>6.1241796672878275</v>
      </c>
      <c r="O17">
        <f>SUM($E$2:E17)</f>
        <v>1267.47</v>
      </c>
      <c r="P17">
        <f t="shared" si="8"/>
        <v>7.7515851230771666</v>
      </c>
      <c r="Q17">
        <f>SUM($P$2:P17)</f>
        <v>1378.2822545747915</v>
      </c>
      <c r="R17">
        <v>1.0080999999999998</v>
      </c>
      <c r="S17">
        <f t="shared" si="9"/>
        <v>7.6893017786699422</v>
      </c>
      <c r="T17">
        <f t="shared" si="10"/>
        <v>0.58143839920745144</v>
      </c>
    </row>
    <row r="18" spans="1:20" x14ac:dyDescent="0.25">
      <c r="A18" t="s">
        <v>99</v>
      </c>
      <c r="B18" s="1">
        <v>43319.458333333336</v>
      </c>
      <c r="C18" s="1">
        <v>43319.974305497686</v>
      </c>
      <c r="D18" s="3">
        <v>14.87</v>
      </c>
      <c r="E18">
        <f t="shared" si="0"/>
        <v>6.919999999999999</v>
      </c>
      <c r="F18" s="2">
        <f t="shared" si="1"/>
        <v>12.383331944409292</v>
      </c>
      <c r="G18">
        <f t="shared" si="2"/>
        <v>0.13046435810587409</v>
      </c>
      <c r="H18">
        <v>1</v>
      </c>
      <c r="I18">
        <v>1</v>
      </c>
      <c r="J18">
        <f t="shared" si="3"/>
        <v>6.1213783082862161</v>
      </c>
      <c r="K18">
        <f t="shared" si="4"/>
        <v>0.79862169171378261</v>
      </c>
      <c r="L18">
        <f t="shared" si="5"/>
        <v>6.919999999999999</v>
      </c>
      <c r="M18">
        <f t="shared" si="6"/>
        <v>0.79862169171378261</v>
      </c>
      <c r="N18">
        <f t="shared" si="7"/>
        <v>6.1213783082862161</v>
      </c>
      <c r="O18">
        <f>SUM($E$2:E18)</f>
        <v>1274.3900000000001</v>
      </c>
      <c r="P18">
        <f t="shared" si="8"/>
        <v>7.822813358092648</v>
      </c>
      <c r="Q18">
        <f>SUM($P$2:P18)</f>
        <v>1386.1050679328841</v>
      </c>
      <c r="R18">
        <v>1.0336000000000007</v>
      </c>
      <c r="S18">
        <f t="shared" si="9"/>
        <v>7.5685113758636247</v>
      </c>
      <c r="T18">
        <f t="shared" si="10"/>
        <v>0.57230464682408777</v>
      </c>
    </row>
    <row r="19" spans="1:20" x14ac:dyDescent="0.25">
      <c r="A19" t="s">
        <v>100</v>
      </c>
      <c r="B19" s="1">
        <v>43319.458333333336</v>
      </c>
      <c r="C19" s="1">
        <v>43319.997222164355</v>
      </c>
      <c r="D19" s="3">
        <v>13.44</v>
      </c>
      <c r="E19">
        <f t="shared" si="0"/>
        <v>5.4899999999999993</v>
      </c>
      <c r="F19" s="2">
        <f t="shared" si="1"/>
        <v>12.933331944455858</v>
      </c>
      <c r="G19">
        <f t="shared" si="2"/>
        <v>0.13584655528036826</v>
      </c>
      <c r="H19">
        <v>1</v>
      </c>
      <c r="I19">
        <v>1</v>
      </c>
      <c r="J19">
        <f t="shared" si="3"/>
        <v>4.8333993482463553</v>
      </c>
      <c r="K19">
        <f t="shared" si="4"/>
        <v>0.65660065175364446</v>
      </c>
      <c r="L19">
        <f t="shared" si="5"/>
        <v>5.49</v>
      </c>
      <c r="M19">
        <f t="shared" si="6"/>
        <v>0.65660065175364446</v>
      </c>
      <c r="N19">
        <f t="shared" si="7"/>
        <v>4.8333993482463553</v>
      </c>
      <c r="O19">
        <f>SUM($E$2:E19)</f>
        <v>1279.8800000000001</v>
      </c>
      <c r="P19">
        <f t="shared" si="8"/>
        <v>6.2357975884892207</v>
      </c>
      <c r="Q19">
        <f>SUM($P$2:P19)</f>
        <v>1392.3408655213734</v>
      </c>
      <c r="R19">
        <v>1.0007999999999999</v>
      </c>
      <c r="S19">
        <f t="shared" si="9"/>
        <v>6.2308129381387101</v>
      </c>
      <c r="T19">
        <f t="shared" si="10"/>
        <v>0.47115251875822572</v>
      </c>
    </row>
    <row r="20" spans="1:20" x14ac:dyDescent="0.25">
      <c r="A20" t="s">
        <v>101</v>
      </c>
      <c r="B20" s="1">
        <v>43319.458333333336</v>
      </c>
      <c r="C20" s="1">
        <v>43320.018750000003</v>
      </c>
      <c r="D20" s="3">
        <v>13.3</v>
      </c>
      <c r="E20">
        <f t="shared" si="0"/>
        <v>5.3500000000000005</v>
      </c>
      <c r="F20" s="2">
        <f t="shared" si="1"/>
        <v>13.450000000011642</v>
      </c>
      <c r="G20">
        <f t="shared" si="2"/>
        <v>0.14087222136642807</v>
      </c>
      <c r="H20">
        <v>1</v>
      </c>
      <c r="I20">
        <v>1</v>
      </c>
      <c r="J20">
        <f t="shared" si="3"/>
        <v>4.689394570052972</v>
      </c>
      <c r="K20">
        <f t="shared" si="4"/>
        <v>0.66060542994702809</v>
      </c>
      <c r="L20">
        <f t="shared" si="5"/>
        <v>5.35</v>
      </c>
      <c r="M20">
        <f t="shared" si="6"/>
        <v>0.66060542994702809</v>
      </c>
      <c r="N20">
        <f t="shared" si="7"/>
        <v>4.689394570052972</v>
      </c>
      <c r="O20">
        <f>SUM($E$2:E20)</f>
        <v>1285.23</v>
      </c>
      <c r="P20">
        <f t="shared" si="8"/>
        <v>6.1036663843103911</v>
      </c>
      <c r="Q20">
        <f>SUM($P$2:P20)</f>
        <v>1398.4445319056838</v>
      </c>
      <c r="R20">
        <v>1.0425000000000004</v>
      </c>
      <c r="S20">
        <f t="shared" si="9"/>
        <v>5.8548358602497732</v>
      </c>
      <c r="T20">
        <f t="shared" si="10"/>
        <v>0.4427224328285963</v>
      </c>
    </row>
    <row r="21" spans="1:20" x14ac:dyDescent="0.25">
      <c r="A21" t="s">
        <v>102</v>
      </c>
      <c r="B21" s="1">
        <v>43319.458333333336</v>
      </c>
      <c r="C21" s="1">
        <v>43320.041666666664</v>
      </c>
      <c r="D21" s="3">
        <v>13.1</v>
      </c>
      <c r="E21">
        <f t="shared" si="0"/>
        <v>5.1499999999999995</v>
      </c>
      <c r="F21" s="2">
        <f t="shared" si="1"/>
        <v>13.999999999883585</v>
      </c>
      <c r="G21">
        <f t="shared" si="2"/>
        <v>0.14618999660006315</v>
      </c>
      <c r="H21">
        <v>1</v>
      </c>
      <c r="I21">
        <v>1</v>
      </c>
      <c r="J21">
        <f t="shared" si="3"/>
        <v>4.4931468737961557</v>
      </c>
      <c r="K21">
        <f t="shared" si="4"/>
        <v>0.6568531262038444</v>
      </c>
      <c r="L21">
        <f t="shared" si="5"/>
        <v>5.15</v>
      </c>
      <c r="M21">
        <f t="shared" si="6"/>
        <v>0.6568531262038444</v>
      </c>
      <c r="N21">
        <f t="shared" si="7"/>
        <v>4.4931468737961557</v>
      </c>
      <c r="O21">
        <f>SUM($E$2:E21)</f>
        <v>1290.3800000000001</v>
      </c>
      <c r="P21">
        <f t="shared" si="8"/>
        <v>5.9028784824903244</v>
      </c>
      <c r="Q21">
        <f>SUM($P$2:P21)</f>
        <v>1404.347410388174</v>
      </c>
      <c r="R21">
        <v>1.0597000000000003</v>
      </c>
      <c r="S21">
        <f t="shared" si="9"/>
        <v>5.5703297938004361</v>
      </c>
      <c r="T21">
        <f t="shared" si="10"/>
        <v>0.42120906833820887</v>
      </c>
    </row>
    <row r="22" spans="1:20" x14ac:dyDescent="0.25">
      <c r="A22" t="s">
        <v>103</v>
      </c>
      <c r="B22" s="1">
        <v>43319.458333333336</v>
      </c>
      <c r="C22" s="1">
        <v>43320.064583217594</v>
      </c>
      <c r="D22" s="3">
        <v>14.94</v>
      </c>
      <c r="E22">
        <f t="shared" si="0"/>
        <v>6.9899999999999993</v>
      </c>
      <c r="F22" s="2">
        <f t="shared" si="1"/>
        <v>14.549997222202364</v>
      </c>
      <c r="G22">
        <f t="shared" si="2"/>
        <v>0.15147482959584313</v>
      </c>
      <c r="H22">
        <v>1</v>
      </c>
      <c r="I22">
        <v>1</v>
      </c>
      <c r="J22">
        <f t="shared" si="3"/>
        <v>6.0704757241227973</v>
      </c>
      <c r="K22">
        <f t="shared" si="4"/>
        <v>0.9195242758772032</v>
      </c>
      <c r="L22">
        <f t="shared" si="5"/>
        <v>6.99</v>
      </c>
      <c r="M22">
        <f t="shared" si="6"/>
        <v>0.9195242758772032</v>
      </c>
      <c r="N22">
        <f t="shared" si="7"/>
        <v>6.0704757241227973</v>
      </c>
      <c r="O22">
        <f>SUM($E$2:E22)</f>
        <v>1297.3700000000001</v>
      </c>
      <c r="P22">
        <f t="shared" si="8"/>
        <v>8.0488090588749426</v>
      </c>
      <c r="Q22">
        <f>SUM($P$2:P22)</f>
        <v>1412.3962194470489</v>
      </c>
      <c r="R22">
        <v>1.3430999999999997</v>
      </c>
      <c r="S22">
        <f t="shared" si="9"/>
        <v>5.9927101919998096</v>
      </c>
      <c r="T22">
        <f t="shared" si="10"/>
        <v>0.45314801281648504</v>
      </c>
    </row>
    <row r="23" spans="1:20" x14ac:dyDescent="0.25">
      <c r="A23" t="s">
        <v>15</v>
      </c>
      <c r="B23" s="1">
        <v>43319.458333333336</v>
      </c>
      <c r="C23" s="1">
        <v>43320.08749982639</v>
      </c>
      <c r="D23" s="3">
        <v>7.95</v>
      </c>
      <c r="E23">
        <f t="shared" si="0"/>
        <v>0</v>
      </c>
      <c r="F23" s="2">
        <f>(C23-B23)*24</f>
        <v>15.099995833297726</v>
      </c>
      <c r="G23">
        <f>1-EXP(-$U$3*F23)</f>
        <v>0.15672696424933152</v>
      </c>
      <c r="H23">
        <v>1</v>
      </c>
      <c r="I23">
        <v>1</v>
      </c>
      <c r="J23">
        <f>E23/((1+G23)*(H23/I23))</f>
        <v>0</v>
      </c>
      <c r="K23">
        <f>N23*G23*H23</f>
        <v>0</v>
      </c>
      <c r="L23">
        <f>M23+N23</f>
        <v>0</v>
      </c>
      <c r="M23">
        <f>K23/H23</f>
        <v>0</v>
      </c>
      <c r="N23">
        <f>J23/I23</f>
        <v>0</v>
      </c>
    </row>
    <row r="24" spans="1:20" x14ac:dyDescent="0.25">
      <c r="R24" t="s">
        <v>153</v>
      </c>
      <c r="S24">
        <f>SUM(S2:S22)</f>
        <v>1322.4619820691403</v>
      </c>
    </row>
    <row r="27" spans="1:20" x14ac:dyDescent="0.25">
      <c r="E2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"/>
  <sheetViews>
    <sheetView topLeftCell="E1" workbookViewId="0">
      <selection activeCell="T2" sqref="T2:T22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17.5703125" bestFit="1" customWidth="1"/>
    <col min="5" max="5" width="31.5703125" bestFit="1" customWidth="1"/>
    <col min="6" max="6" width="17.7109375" bestFit="1" customWidth="1"/>
    <col min="7" max="7" width="17.7109375" customWidth="1"/>
    <col min="8" max="8" width="18.5703125" bestFit="1" customWidth="1"/>
    <col min="9" max="9" width="19" bestFit="1" customWidth="1"/>
    <col min="10" max="11" width="12.140625" bestFit="1" customWidth="1"/>
    <col min="12" max="14" width="12" bestFit="1" customWidth="1"/>
    <col min="15" max="15" width="17.7109375" bestFit="1" customWidth="1"/>
    <col min="16" max="16" width="15.28515625" bestFit="1" customWidth="1"/>
    <col min="17" max="17" width="20.85546875" bestFit="1" customWidth="1"/>
    <col min="18" max="20" width="20.85546875" customWidth="1"/>
    <col min="21" max="21" width="22.140625" bestFit="1" customWidth="1"/>
  </cols>
  <sheetData>
    <row r="1" spans="1:21" x14ac:dyDescent="0.25">
      <c r="A1" t="s">
        <v>3</v>
      </c>
      <c r="B1" t="s">
        <v>5</v>
      </c>
      <c r="C1" t="s">
        <v>4</v>
      </c>
      <c r="D1" t="s">
        <v>0</v>
      </c>
      <c r="E1" t="s">
        <v>14</v>
      </c>
      <c r="F1" t="s">
        <v>1</v>
      </c>
      <c r="G1" t="s">
        <v>6</v>
      </c>
      <c r="H1" t="s">
        <v>13</v>
      </c>
      <c r="I1" t="s">
        <v>12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82</v>
      </c>
      <c r="P1" t="s">
        <v>149</v>
      </c>
      <c r="Q1" t="s">
        <v>150</v>
      </c>
      <c r="R1" t="s">
        <v>152</v>
      </c>
      <c r="S1" t="s">
        <v>151</v>
      </c>
      <c r="T1" t="s">
        <v>154</v>
      </c>
    </row>
    <row r="2" spans="1:21" x14ac:dyDescent="0.25">
      <c r="A2" t="s">
        <v>105</v>
      </c>
      <c r="B2" s="1">
        <v>43319.614583333336</v>
      </c>
      <c r="C2" s="1">
        <v>43320.730555555558</v>
      </c>
      <c r="D2" s="3">
        <v>7.23</v>
      </c>
      <c r="E2">
        <f t="shared" ref="E2:E23" si="0">D2-$D$23</f>
        <v>0.82000000000000028</v>
      </c>
      <c r="F2" s="2">
        <f>(C2-B2)*24</f>
        <v>26.783333333325572</v>
      </c>
      <c r="G2">
        <f>1-EXP(-$U$3*F2)</f>
        <v>0.26092670059634837</v>
      </c>
      <c r="H2">
        <v>1</v>
      </c>
      <c r="I2">
        <v>1</v>
      </c>
      <c r="J2">
        <f>E2/((1+G2)*(H2/I2))</f>
        <v>0.65031535902299931</v>
      </c>
      <c r="K2">
        <f>N2*G2*H2</f>
        <v>0.16968464097700095</v>
      </c>
      <c r="L2">
        <f>M2+N2</f>
        <v>0.82000000000000028</v>
      </c>
      <c r="M2">
        <f>K2/H2</f>
        <v>0.16968464097700095</v>
      </c>
      <c r="N2">
        <f>J2/I2</f>
        <v>0.65031535902299931</v>
      </c>
      <c r="O2">
        <f>SUM($E$2:E2)</f>
        <v>0.82000000000000028</v>
      </c>
      <c r="P2">
        <f>E2*(1+G2)</f>
        <v>1.033959894489006</v>
      </c>
      <c r="Q2">
        <f>SUM($P$2:P2)</f>
        <v>1.033959894489006</v>
      </c>
      <c r="R2">
        <v>0.86459999999999937</v>
      </c>
      <c r="S2">
        <f>P2*(1/R2)</f>
        <v>1.1958823669778011</v>
      </c>
      <c r="T2">
        <f>(S2/$S$24)*100</f>
        <v>9.3435535891738225E-2</v>
      </c>
      <c r="U2" t="s">
        <v>2</v>
      </c>
    </row>
    <row r="3" spans="1:21" x14ac:dyDescent="0.25">
      <c r="A3" t="s">
        <v>106</v>
      </c>
      <c r="B3" s="1">
        <v>43319.614583333336</v>
      </c>
      <c r="C3" s="1">
        <v>43320.75277777778</v>
      </c>
      <c r="D3" s="3">
        <v>6.44</v>
      </c>
      <c r="E3">
        <f t="shared" si="0"/>
        <v>3.0000000000000249E-2</v>
      </c>
      <c r="F3" s="2">
        <f t="shared" ref="F3:F22" si="1">(C3-B3)*24</f>
        <v>27.316666666651145</v>
      </c>
      <c r="G3">
        <f t="shared" ref="G3:G22" si="2">1-EXP(-$U$3*F3)</f>
        <v>0.26536316071270671</v>
      </c>
      <c r="H3">
        <v>1</v>
      </c>
      <c r="I3">
        <v>1</v>
      </c>
      <c r="J3">
        <f t="shared" ref="J3:J22" si="3">E3/((1+G3)*(H3/I3))</f>
        <v>2.3708608667809616E-2</v>
      </c>
      <c r="K3">
        <f t="shared" ref="K3:K22" si="4">N3*G3*H3</f>
        <v>6.2913913321906347E-3</v>
      </c>
      <c r="L3">
        <f t="shared" ref="L3:L22" si="5">M3+N3</f>
        <v>3.0000000000000249E-2</v>
      </c>
      <c r="M3">
        <f t="shared" ref="M3:M22" si="6">K3/H3</f>
        <v>6.2913913321906347E-3</v>
      </c>
      <c r="N3">
        <f t="shared" ref="N3:N22" si="7">J3/I3</f>
        <v>2.3708608667809616E-2</v>
      </c>
      <c r="O3">
        <f>SUM($E$2:E3)</f>
        <v>0.85000000000000053</v>
      </c>
      <c r="P3">
        <f t="shared" ref="P3:P22" si="8">E3*(1+G3)</f>
        <v>3.7960894821381513E-2</v>
      </c>
      <c r="Q3">
        <f>SUM($P$2:P3)</f>
        <v>1.0719207893103875</v>
      </c>
      <c r="R3">
        <v>1.0503999999999998</v>
      </c>
      <c r="S3">
        <f t="shared" ref="S3:S22" si="9">P3*(1/R3)</f>
        <v>3.6139465747697566E-2</v>
      </c>
      <c r="T3">
        <f t="shared" ref="T3:T22" si="10">(S3/$S$24)*100</f>
        <v>2.8236141298000434E-3</v>
      </c>
      <c r="U3">
        <f>LN(2)/61.4</f>
        <v>1.1289042028663604E-2</v>
      </c>
    </row>
    <row r="4" spans="1:21" x14ac:dyDescent="0.25">
      <c r="A4" t="s">
        <v>107</v>
      </c>
      <c r="B4" s="1">
        <v>43319.614583333336</v>
      </c>
      <c r="C4" s="1">
        <v>43320.775694444441</v>
      </c>
      <c r="D4" s="3">
        <v>8.83</v>
      </c>
      <c r="E4">
        <f t="shared" si="0"/>
        <v>2.42</v>
      </c>
      <c r="F4" s="2">
        <f t="shared" si="1"/>
        <v>27.866666666523088</v>
      </c>
      <c r="G4">
        <f t="shared" si="2"/>
        <v>0.26991036973892546</v>
      </c>
      <c r="H4">
        <v>1</v>
      </c>
      <c r="I4">
        <v>1</v>
      </c>
      <c r="J4">
        <f t="shared" si="3"/>
        <v>1.905646302028005</v>
      </c>
      <c r="K4">
        <f t="shared" si="4"/>
        <v>0.51435369797199482</v>
      </c>
      <c r="L4">
        <f t="shared" si="5"/>
        <v>2.42</v>
      </c>
      <c r="M4">
        <f t="shared" si="6"/>
        <v>0.51435369797199482</v>
      </c>
      <c r="N4">
        <f t="shared" si="7"/>
        <v>1.905646302028005</v>
      </c>
      <c r="O4">
        <f>SUM($E$2:E4)</f>
        <v>3.2700000000000005</v>
      </c>
      <c r="P4">
        <f t="shared" si="8"/>
        <v>3.0731830947681997</v>
      </c>
      <c r="Q4">
        <f>SUM($P$2:P4)</f>
        <v>4.145103884078587</v>
      </c>
      <c r="R4">
        <v>1.0152000000000001</v>
      </c>
      <c r="S4">
        <f t="shared" si="9"/>
        <v>3.0271701091097314</v>
      </c>
      <c r="T4">
        <f t="shared" si="10"/>
        <v>0.23651595607594553</v>
      </c>
    </row>
    <row r="5" spans="1:21" x14ac:dyDescent="0.25">
      <c r="A5" t="s">
        <v>108</v>
      </c>
      <c r="B5" s="1">
        <v>43319.614583333336</v>
      </c>
      <c r="C5" s="1">
        <v>43320.798610995371</v>
      </c>
      <c r="D5" s="3">
        <v>53.5</v>
      </c>
      <c r="E5">
        <f t="shared" si="0"/>
        <v>47.09</v>
      </c>
      <c r="F5" s="2">
        <f t="shared" si="1"/>
        <v>28.416663888841867</v>
      </c>
      <c r="G5">
        <f t="shared" si="2"/>
        <v>0.27442940998501786</v>
      </c>
      <c r="H5">
        <v>1</v>
      </c>
      <c r="I5">
        <v>1</v>
      </c>
      <c r="J5">
        <f t="shared" si="3"/>
        <v>36.949869197191227</v>
      </c>
      <c r="K5">
        <f t="shared" si="4"/>
        <v>10.140130802808773</v>
      </c>
      <c r="L5">
        <f t="shared" si="5"/>
        <v>47.09</v>
      </c>
      <c r="M5">
        <f t="shared" si="6"/>
        <v>10.140130802808773</v>
      </c>
      <c r="N5">
        <f t="shared" si="7"/>
        <v>36.949869197191227</v>
      </c>
      <c r="O5">
        <f>SUM($E$2:E5)</f>
        <v>50.360000000000007</v>
      </c>
      <c r="P5">
        <f t="shared" si="8"/>
        <v>60.012880916194497</v>
      </c>
      <c r="Q5">
        <f>SUM($P$2:P5)</f>
        <v>64.157984800273084</v>
      </c>
      <c r="R5">
        <v>1.0090000000000003</v>
      </c>
      <c r="S5">
        <f t="shared" si="9"/>
        <v>59.477582672145175</v>
      </c>
      <c r="T5">
        <f t="shared" si="10"/>
        <v>4.6470455322134594</v>
      </c>
    </row>
    <row r="6" spans="1:21" x14ac:dyDescent="0.25">
      <c r="A6" t="s">
        <v>109</v>
      </c>
      <c r="B6" s="1">
        <v>43319.614583333336</v>
      </c>
      <c r="C6" s="1">
        <v>43320.821527604166</v>
      </c>
      <c r="D6" s="3">
        <v>99.73</v>
      </c>
      <c r="E6">
        <f t="shared" si="0"/>
        <v>93.320000000000007</v>
      </c>
      <c r="F6" s="2">
        <f t="shared" si="1"/>
        <v>28.966662499937229</v>
      </c>
      <c r="G6">
        <f t="shared" si="2"/>
        <v>0.2789204900051363</v>
      </c>
      <c r="H6">
        <v>1</v>
      </c>
      <c r="I6">
        <v>1</v>
      </c>
      <c r="J6">
        <f t="shared" si="3"/>
        <v>72.967788638389251</v>
      </c>
      <c r="K6">
        <f t="shared" si="4"/>
        <v>20.352211361610749</v>
      </c>
      <c r="L6">
        <f t="shared" si="5"/>
        <v>93.32</v>
      </c>
      <c r="M6">
        <f t="shared" si="6"/>
        <v>20.352211361610749</v>
      </c>
      <c r="N6">
        <f t="shared" si="7"/>
        <v>72.967788638389251</v>
      </c>
      <c r="O6">
        <f>SUM($E$2:E6)</f>
        <v>143.68</v>
      </c>
      <c r="P6">
        <f t="shared" si="8"/>
        <v>119.34886012727932</v>
      </c>
      <c r="Q6">
        <f>SUM($P$2:P6)</f>
        <v>183.50684492755241</v>
      </c>
      <c r="R6">
        <v>1.0690999999999997</v>
      </c>
      <c r="S6">
        <f t="shared" si="9"/>
        <v>111.6348892781586</v>
      </c>
      <c r="T6">
        <f t="shared" si="10"/>
        <v>8.7221502648957721</v>
      </c>
    </row>
    <row r="7" spans="1:21" x14ac:dyDescent="0.25">
      <c r="A7" t="s">
        <v>110</v>
      </c>
      <c r="B7" s="1">
        <v>43319.614583333336</v>
      </c>
      <c r="C7" s="1">
        <v>43320.844444212962</v>
      </c>
      <c r="D7" s="3">
        <v>104.06</v>
      </c>
      <c r="E7">
        <f t="shared" si="0"/>
        <v>97.65</v>
      </c>
      <c r="F7" s="2">
        <f t="shared" si="1"/>
        <v>29.51666111103259</v>
      </c>
      <c r="G7">
        <f t="shared" si="2"/>
        <v>0.28338377148983362</v>
      </c>
      <c r="H7">
        <v>1</v>
      </c>
      <c r="I7">
        <v>1</v>
      </c>
      <c r="J7">
        <f t="shared" si="3"/>
        <v>76.087918648559565</v>
      </c>
      <c r="K7">
        <f t="shared" si="4"/>
        <v>21.562081351440455</v>
      </c>
      <c r="L7">
        <f t="shared" si="5"/>
        <v>97.65000000000002</v>
      </c>
      <c r="M7">
        <f t="shared" si="6"/>
        <v>21.562081351440455</v>
      </c>
      <c r="N7">
        <f t="shared" si="7"/>
        <v>76.087918648559565</v>
      </c>
      <c r="O7">
        <f>SUM($E$2:E7)</f>
        <v>241.33</v>
      </c>
      <c r="P7">
        <f t="shared" si="8"/>
        <v>125.32242528598225</v>
      </c>
      <c r="Q7">
        <f>SUM($P$2:P7)</f>
        <v>308.82927021353464</v>
      </c>
      <c r="R7">
        <v>1.048</v>
      </c>
      <c r="S7">
        <f t="shared" si="9"/>
        <v>119.58246687593726</v>
      </c>
      <c r="T7">
        <f t="shared" si="10"/>
        <v>9.3431027869789123</v>
      </c>
    </row>
    <row r="8" spans="1:21" x14ac:dyDescent="0.25">
      <c r="A8" t="s">
        <v>111</v>
      </c>
      <c r="B8" s="1">
        <v>43319.614583333336</v>
      </c>
      <c r="C8" s="1">
        <v>43320.867360821758</v>
      </c>
      <c r="D8" s="3">
        <v>111.16</v>
      </c>
      <c r="E8">
        <f t="shared" si="0"/>
        <v>104.75</v>
      </c>
      <c r="F8" s="2">
        <f t="shared" si="1"/>
        <v>30.066659722127952</v>
      </c>
      <c r="G8">
        <f t="shared" si="2"/>
        <v>0.28781942650430736</v>
      </c>
      <c r="H8">
        <v>1</v>
      </c>
      <c r="I8">
        <v>1</v>
      </c>
      <c r="J8">
        <f t="shared" si="3"/>
        <v>81.339043226220241</v>
      </c>
      <c r="K8">
        <f t="shared" si="4"/>
        <v>23.410956773779777</v>
      </c>
      <c r="L8">
        <f t="shared" si="5"/>
        <v>104.75000000000001</v>
      </c>
      <c r="M8">
        <f t="shared" si="6"/>
        <v>23.410956773779777</v>
      </c>
      <c r="N8">
        <f t="shared" si="7"/>
        <v>81.339043226220241</v>
      </c>
      <c r="O8">
        <f>SUM($E$2:E8)</f>
        <v>346.08000000000004</v>
      </c>
      <c r="P8">
        <f t="shared" si="8"/>
        <v>134.8990849263262</v>
      </c>
      <c r="Q8">
        <f>SUM($P$2:P8)</f>
        <v>443.72835513986081</v>
      </c>
      <c r="R8">
        <v>1.0764000000000005</v>
      </c>
      <c r="S8">
        <f t="shared" si="9"/>
        <v>125.32430780966753</v>
      </c>
      <c r="T8">
        <f t="shared" si="10"/>
        <v>9.7917188042917296</v>
      </c>
    </row>
    <row r="9" spans="1:21" x14ac:dyDescent="0.25">
      <c r="A9" t="s">
        <v>112</v>
      </c>
      <c r="B9" s="1">
        <v>43319.614583333336</v>
      </c>
      <c r="C9" s="1">
        <v>43320.890277430553</v>
      </c>
      <c r="D9" s="3">
        <v>110.48</v>
      </c>
      <c r="E9">
        <f t="shared" si="0"/>
        <v>104.07000000000001</v>
      </c>
      <c r="F9" s="2">
        <f t="shared" si="1"/>
        <v>30.616658333223313</v>
      </c>
      <c r="G9">
        <f t="shared" si="2"/>
        <v>0.29222762604871977</v>
      </c>
      <c r="H9">
        <v>1</v>
      </c>
      <c r="I9">
        <v>1</v>
      </c>
      <c r="J9">
        <f t="shared" si="3"/>
        <v>80.535346793519452</v>
      </c>
      <c r="K9">
        <f t="shared" si="4"/>
        <v>23.534653206480566</v>
      </c>
      <c r="L9">
        <f t="shared" si="5"/>
        <v>104.07000000000002</v>
      </c>
      <c r="M9">
        <f t="shared" si="6"/>
        <v>23.534653206480566</v>
      </c>
      <c r="N9">
        <f t="shared" si="7"/>
        <v>80.535346793519452</v>
      </c>
      <c r="O9">
        <f>SUM($E$2:E9)</f>
        <v>450.15000000000003</v>
      </c>
      <c r="P9">
        <f t="shared" si="8"/>
        <v>134.48212904289028</v>
      </c>
      <c r="Q9">
        <f>SUM($P$2:P9)</f>
        <v>578.21048418275109</v>
      </c>
      <c r="R9">
        <v>1.0446999999999997</v>
      </c>
      <c r="S9">
        <f t="shared" si="9"/>
        <v>128.72798798017644</v>
      </c>
      <c r="T9">
        <f>(S9/$S$24)*100</f>
        <v>10.05765188393006</v>
      </c>
    </row>
    <row r="10" spans="1:21" x14ac:dyDescent="0.25">
      <c r="A10" t="s">
        <v>113</v>
      </c>
      <c r="B10" s="1">
        <v>43319.614583333336</v>
      </c>
      <c r="C10" s="1">
        <v>43320.913194039349</v>
      </c>
      <c r="D10" s="3">
        <v>109.01</v>
      </c>
      <c r="E10">
        <f t="shared" si="0"/>
        <v>102.60000000000001</v>
      </c>
      <c r="F10" s="2">
        <f t="shared" si="1"/>
        <v>31.166656944318675</v>
      </c>
      <c r="G10">
        <f t="shared" si="2"/>
        <v>0.29660854006478921</v>
      </c>
      <c r="H10">
        <v>1</v>
      </c>
      <c r="I10">
        <v>1</v>
      </c>
      <c r="J10">
        <f t="shared" si="3"/>
        <v>79.129511205342865</v>
      </c>
      <c r="K10">
        <f t="shared" si="4"/>
        <v>23.470488794657125</v>
      </c>
      <c r="L10">
        <f t="shared" si="5"/>
        <v>102.6</v>
      </c>
      <c r="M10">
        <f t="shared" si="6"/>
        <v>23.470488794657125</v>
      </c>
      <c r="N10">
        <f t="shared" si="7"/>
        <v>79.129511205342865</v>
      </c>
      <c r="O10">
        <f>SUM($E$2:E10)</f>
        <v>552.75</v>
      </c>
      <c r="P10">
        <f t="shared" si="8"/>
        <v>133.03203621064739</v>
      </c>
      <c r="Q10">
        <f>SUM($P$2:P10)</f>
        <v>711.24252039339854</v>
      </c>
      <c r="R10">
        <v>1.0728</v>
      </c>
      <c r="S10">
        <f t="shared" si="9"/>
        <v>124.00450802633053</v>
      </c>
      <c r="T10">
        <f t="shared" si="10"/>
        <v>9.6886014714912356</v>
      </c>
    </row>
    <row r="11" spans="1:21" x14ac:dyDescent="0.25">
      <c r="A11" t="s">
        <v>114</v>
      </c>
      <c r="B11" s="1">
        <v>43319.614583333336</v>
      </c>
      <c r="C11" s="1">
        <v>43320.93472222222</v>
      </c>
      <c r="D11" s="3">
        <v>131.91</v>
      </c>
      <c r="E11">
        <f t="shared" si="0"/>
        <v>125.5</v>
      </c>
      <c r="F11" s="2">
        <f t="shared" si="1"/>
        <v>31.68333333323244</v>
      </c>
      <c r="G11">
        <f t="shared" si="2"/>
        <v>0.30069932680783418</v>
      </c>
      <c r="H11">
        <v>1</v>
      </c>
      <c r="I11">
        <v>1</v>
      </c>
      <c r="J11">
        <f t="shared" si="3"/>
        <v>96.486557203040221</v>
      </c>
      <c r="K11">
        <f t="shared" si="4"/>
        <v>29.013442796959779</v>
      </c>
      <c r="L11">
        <f t="shared" si="5"/>
        <v>125.5</v>
      </c>
      <c r="M11">
        <f t="shared" si="6"/>
        <v>29.013442796959779</v>
      </c>
      <c r="N11">
        <f t="shared" si="7"/>
        <v>96.486557203040221</v>
      </c>
      <c r="O11">
        <f>SUM($E$2:E11)</f>
        <v>678.25</v>
      </c>
      <c r="P11">
        <f t="shared" si="8"/>
        <v>163.2377655143832</v>
      </c>
      <c r="Q11">
        <f>SUM($P$2:P11)</f>
        <v>874.48028590778176</v>
      </c>
      <c r="R11">
        <v>1.2703999999999995</v>
      </c>
      <c r="S11">
        <f t="shared" si="9"/>
        <v>128.49320333311024</v>
      </c>
      <c r="T11">
        <f t="shared" si="10"/>
        <v>10.039307914720762</v>
      </c>
    </row>
    <row r="12" spans="1:21" x14ac:dyDescent="0.25">
      <c r="A12" t="s">
        <v>115</v>
      </c>
      <c r="B12" s="1">
        <v>43319.614583333336</v>
      </c>
      <c r="C12" s="1">
        <v>43320.957638888889</v>
      </c>
      <c r="D12" s="3">
        <v>131.6</v>
      </c>
      <c r="E12">
        <f t="shared" si="0"/>
        <v>125.19</v>
      </c>
      <c r="F12" s="2">
        <f t="shared" si="1"/>
        <v>32.233333333279006</v>
      </c>
      <c r="G12">
        <f t="shared" si="2"/>
        <v>0.30502781425106085</v>
      </c>
      <c r="H12">
        <v>1</v>
      </c>
      <c r="I12">
        <v>1</v>
      </c>
      <c r="J12">
        <f t="shared" si="3"/>
        <v>95.928989890414698</v>
      </c>
      <c r="K12">
        <f t="shared" si="4"/>
        <v>29.261010109585307</v>
      </c>
      <c r="L12">
        <f t="shared" si="5"/>
        <v>125.19</v>
      </c>
      <c r="M12">
        <f t="shared" si="6"/>
        <v>29.261010109585307</v>
      </c>
      <c r="N12">
        <f t="shared" si="7"/>
        <v>95.928989890414698</v>
      </c>
      <c r="O12">
        <f>SUM($E$2:E12)</f>
        <v>803.44</v>
      </c>
      <c r="P12">
        <f t="shared" si="8"/>
        <v>163.3764320660903</v>
      </c>
      <c r="Q12">
        <f>SUM($P$2:P12)</f>
        <v>1037.856717973872</v>
      </c>
      <c r="R12">
        <v>1.3754999999999997</v>
      </c>
      <c r="S12">
        <f t="shared" si="9"/>
        <v>118.7760320364161</v>
      </c>
      <c r="T12">
        <f t="shared" si="10"/>
        <v>9.2800951923583419</v>
      </c>
    </row>
    <row r="13" spans="1:21" x14ac:dyDescent="0.25">
      <c r="A13" t="s">
        <v>116</v>
      </c>
      <c r="B13" s="1">
        <v>43319.614583333336</v>
      </c>
      <c r="C13" s="1">
        <v>43320.980555613423</v>
      </c>
      <c r="D13" s="3">
        <v>116.45</v>
      </c>
      <c r="E13">
        <f t="shared" si="0"/>
        <v>110.04</v>
      </c>
      <c r="F13" s="2">
        <f t="shared" si="1"/>
        <v>32.783334722102154</v>
      </c>
      <c r="G13">
        <f t="shared" si="2"/>
        <v>0.30932952032251837</v>
      </c>
      <c r="H13">
        <v>1</v>
      </c>
      <c r="I13">
        <v>1</v>
      </c>
      <c r="J13">
        <f t="shared" si="3"/>
        <v>84.043014605593399</v>
      </c>
      <c r="K13">
        <f t="shared" si="4"/>
        <v>25.996985394406611</v>
      </c>
      <c r="L13">
        <f t="shared" si="5"/>
        <v>110.04</v>
      </c>
      <c r="M13">
        <f t="shared" si="6"/>
        <v>25.996985394406611</v>
      </c>
      <c r="N13">
        <f t="shared" si="7"/>
        <v>84.043014605593399</v>
      </c>
      <c r="O13">
        <f>SUM($E$2:E13)</f>
        <v>913.48</v>
      </c>
      <c r="P13">
        <f t="shared" si="8"/>
        <v>144.07862041628994</v>
      </c>
      <c r="Q13">
        <f>SUM($P$2:P13)</f>
        <v>1181.9353383901621</v>
      </c>
      <c r="R13">
        <v>1.0739999999999998</v>
      </c>
      <c r="S13">
        <f t="shared" si="9"/>
        <v>134.15141565762565</v>
      </c>
      <c r="T13">
        <f t="shared" si="10"/>
        <v>10.481389941623121</v>
      </c>
    </row>
    <row r="14" spans="1:21" x14ac:dyDescent="0.25">
      <c r="A14" t="s">
        <v>117</v>
      </c>
      <c r="B14" s="1">
        <v>43319.614583333336</v>
      </c>
      <c r="C14" s="1">
        <v>43321.003472337965</v>
      </c>
      <c r="D14" s="3">
        <v>97.27</v>
      </c>
      <c r="E14">
        <f t="shared" si="0"/>
        <v>90.86</v>
      </c>
      <c r="F14" s="2">
        <f t="shared" si="1"/>
        <v>33.333336111099925</v>
      </c>
      <c r="G14">
        <f t="shared" si="2"/>
        <v>0.31360459989788847</v>
      </c>
      <c r="H14">
        <v>1</v>
      </c>
      <c r="I14">
        <v>1</v>
      </c>
      <c r="J14">
        <f t="shared" si="3"/>
        <v>69.168454500740097</v>
      </c>
      <c r="K14">
        <f t="shared" si="4"/>
        <v>21.691545499259902</v>
      </c>
      <c r="L14">
        <f t="shared" si="5"/>
        <v>90.86</v>
      </c>
      <c r="M14">
        <f t="shared" si="6"/>
        <v>21.691545499259902</v>
      </c>
      <c r="N14">
        <f t="shared" si="7"/>
        <v>69.168454500740097</v>
      </c>
      <c r="O14">
        <f>SUM($E$2:E14)</f>
        <v>1004.34</v>
      </c>
      <c r="P14">
        <f t="shared" si="8"/>
        <v>119.35411394672215</v>
      </c>
      <c r="Q14">
        <f>SUM($P$2:P14)</f>
        <v>1301.2894523368843</v>
      </c>
      <c r="R14">
        <v>1.0467000000000004</v>
      </c>
      <c r="S14">
        <f t="shared" si="9"/>
        <v>114.02896144714063</v>
      </c>
      <c r="T14">
        <f t="shared" si="10"/>
        <v>8.9092016189830794</v>
      </c>
    </row>
    <row r="15" spans="1:21" x14ac:dyDescent="0.25">
      <c r="A15" t="s">
        <v>118</v>
      </c>
      <c r="B15" s="1">
        <v>43319.614583333336</v>
      </c>
      <c r="C15" s="1">
        <v>43321.026389062499</v>
      </c>
      <c r="D15" s="3">
        <v>41.69</v>
      </c>
      <c r="E15">
        <f t="shared" si="0"/>
        <v>35.28</v>
      </c>
      <c r="F15" s="2">
        <f t="shared" si="1"/>
        <v>33.883337499923073</v>
      </c>
      <c r="G15">
        <f t="shared" si="2"/>
        <v>0.31785321778589481</v>
      </c>
      <c r="H15">
        <v>1</v>
      </c>
      <c r="I15">
        <v>1</v>
      </c>
      <c r="J15">
        <f t="shared" si="3"/>
        <v>26.770811440801726</v>
      </c>
      <c r="K15">
        <f t="shared" si="4"/>
        <v>8.5091885591982752</v>
      </c>
      <c r="L15">
        <f t="shared" si="5"/>
        <v>35.28</v>
      </c>
      <c r="M15">
        <f t="shared" si="6"/>
        <v>8.5091885591982752</v>
      </c>
      <c r="N15">
        <f t="shared" si="7"/>
        <v>26.770811440801726</v>
      </c>
      <c r="O15">
        <f>SUM($E$2:E15)</f>
        <v>1039.6200000000001</v>
      </c>
      <c r="P15">
        <f t="shared" si="8"/>
        <v>46.493861523486373</v>
      </c>
      <c r="Q15">
        <f>SUM($P$2:P15)</f>
        <v>1347.7833138603708</v>
      </c>
      <c r="R15">
        <v>1.0404999999999998</v>
      </c>
      <c r="S15">
        <f t="shared" si="9"/>
        <v>44.6841533142589</v>
      </c>
      <c r="T15">
        <f t="shared" si="10"/>
        <v>3.4912194761576179</v>
      </c>
    </row>
    <row r="16" spans="1:21" x14ac:dyDescent="0.25">
      <c r="A16" t="s">
        <v>119</v>
      </c>
      <c r="B16" s="1">
        <v>43319.614583333336</v>
      </c>
      <c r="C16" s="1">
        <v>43321.049305787034</v>
      </c>
      <c r="D16" s="3">
        <v>19.649999999999999</v>
      </c>
      <c r="E16">
        <f t="shared" si="0"/>
        <v>13.239999999999998</v>
      </c>
      <c r="F16" s="2">
        <f t="shared" si="1"/>
        <v>34.433338888746221</v>
      </c>
      <c r="G16">
        <f t="shared" si="2"/>
        <v>0.32207553777919562</v>
      </c>
      <c r="H16">
        <v>1</v>
      </c>
      <c r="I16">
        <v>1</v>
      </c>
      <c r="J16">
        <f t="shared" si="3"/>
        <v>10.014556371143792</v>
      </c>
      <c r="K16">
        <f t="shared" si="4"/>
        <v>3.2254436288562065</v>
      </c>
      <c r="L16">
        <f t="shared" si="5"/>
        <v>13.239999999999998</v>
      </c>
      <c r="M16">
        <f t="shared" si="6"/>
        <v>3.2254436288562065</v>
      </c>
      <c r="N16">
        <f t="shared" si="7"/>
        <v>10.014556371143792</v>
      </c>
      <c r="O16">
        <f>SUM($E$2:E16)</f>
        <v>1052.8600000000001</v>
      </c>
      <c r="P16">
        <f t="shared" si="8"/>
        <v>17.504280120196551</v>
      </c>
      <c r="Q16">
        <f>SUM($P$2:P16)</f>
        <v>1365.2875939805674</v>
      </c>
      <c r="R16">
        <v>1.0741000000000005</v>
      </c>
      <c r="S16">
        <f t="shared" si="9"/>
        <v>16.296695019268729</v>
      </c>
      <c r="T16">
        <f t="shared" si="10"/>
        <v>1.2732777691485606</v>
      </c>
    </row>
    <row r="17" spans="1:20" x14ac:dyDescent="0.25">
      <c r="A17" t="s">
        <v>120</v>
      </c>
      <c r="B17" s="1">
        <v>43319.614583333336</v>
      </c>
      <c r="C17" s="1">
        <v>43321.072222511575</v>
      </c>
      <c r="D17" s="3">
        <v>14.09</v>
      </c>
      <c r="E17">
        <f t="shared" si="0"/>
        <v>7.68</v>
      </c>
      <c r="F17" s="2">
        <f>(C17-B17)*24</f>
        <v>34.983340277743991</v>
      </c>
      <c r="G17">
        <f>1-EXP(-$U$3*F17)</f>
        <v>0.32627172265658777</v>
      </c>
      <c r="H17">
        <v>1</v>
      </c>
      <c r="I17">
        <v>1</v>
      </c>
      <c r="J17">
        <f>E17/((1+G17)*(H17/I17))</f>
        <v>5.7906685853307502</v>
      </c>
      <c r="K17">
        <f>N17*G17*H17</f>
        <v>1.8893314146692499</v>
      </c>
      <c r="L17">
        <f>M17+N17</f>
        <v>7.68</v>
      </c>
      <c r="M17">
        <f>K17/H17</f>
        <v>1.8893314146692499</v>
      </c>
      <c r="N17">
        <f>J17/I17</f>
        <v>5.7906685853307502</v>
      </c>
      <c r="O17">
        <f>SUM($E$2:E17)</f>
        <v>1060.5400000000002</v>
      </c>
      <c r="P17">
        <f t="shared" si="8"/>
        <v>10.185766830002592</v>
      </c>
      <c r="Q17">
        <f>SUM($P$2:P17)</f>
        <v>1375.4733608105701</v>
      </c>
      <c r="R17">
        <v>1.0099</v>
      </c>
      <c r="S17">
        <f t="shared" si="9"/>
        <v>10.085916259038115</v>
      </c>
      <c r="T17">
        <f t="shared" si="10"/>
        <v>0.78802315064146689</v>
      </c>
    </row>
    <row r="18" spans="1:20" x14ac:dyDescent="0.25">
      <c r="A18" t="s">
        <v>121</v>
      </c>
      <c r="B18" s="1">
        <v>43319.614583333336</v>
      </c>
      <c r="C18" s="1">
        <v>43321.095139236109</v>
      </c>
      <c r="D18" s="3">
        <v>12.38</v>
      </c>
      <c r="E18">
        <f t="shared" si="0"/>
        <v>5.9700000000000006</v>
      </c>
      <c r="F18" s="2">
        <f t="shared" si="1"/>
        <v>35.533341666567139</v>
      </c>
      <c r="G18">
        <f t="shared" si="2"/>
        <v>0.33044193418532342</v>
      </c>
      <c r="H18">
        <v>1</v>
      </c>
      <c r="I18">
        <v>1</v>
      </c>
      <c r="J18">
        <f t="shared" si="3"/>
        <v>4.4872307814437935</v>
      </c>
      <c r="K18">
        <f t="shared" si="4"/>
        <v>1.4827692185562074</v>
      </c>
      <c r="L18">
        <f t="shared" si="5"/>
        <v>5.9700000000000006</v>
      </c>
      <c r="M18">
        <f t="shared" si="6"/>
        <v>1.4827692185562074</v>
      </c>
      <c r="N18">
        <f t="shared" si="7"/>
        <v>4.4872307814437935</v>
      </c>
      <c r="O18">
        <f>SUM($E$2:E18)</f>
        <v>1066.5100000000002</v>
      </c>
      <c r="P18">
        <f t="shared" si="8"/>
        <v>7.9427383470863813</v>
      </c>
      <c r="Q18">
        <f>SUM($P$2:P18)</f>
        <v>1383.4160991576564</v>
      </c>
      <c r="R18">
        <v>1.0381999999999998</v>
      </c>
      <c r="S18">
        <f t="shared" si="9"/>
        <v>7.6504896427339464</v>
      </c>
      <c r="T18">
        <f t="shared" si="10"/>
        <v>0.59774073047797371</v>
      </c>
    </row>
    <row r="19" spans="1:20" x14ac:dyDescent="0.25">
      <c r="A19" t="s">
        <v>122</v>
      </c>
      <c r="B19" s="1">
        <v>43319.614583333336</v>
      </c>
      <c r="C19" s="1">
        <v>43321.118055960651</v>
      </c>
      <c r="D19" s="3">
        <v>11.77</v>
      </c>
      <c r="E19">
        <f t="shared" si="0"/>
        <v>5.3599999999999994</v>
      </c>
      <c r="F19" s="2">
        <f t="shared" si="1"/>
        <v>36.08334305556491</v>
      </c>
      <c r="G19">
        <f t="shared" si="2"/>
        <v>0.33458633313665143</v>
      </c>
      <c r="H19">
        <v>1</v>
      </c>
      <c r="I19">
        <v>1</v>
      </c>
      <c r="J19">
        <f t="shared" si="3"/>
        <v>4.0162257524415814</v>
      </c>
      <c r="K19">
        <f t="shared" si="4"/>
        <v>1.3437742475584176</v>
      </c>
      <c r="L19">
        <f t="shared" si="5"/>
        <v>5.3599999999999994</v>
      </c>
      <c r="M19">
        <f t="shared" si="6"/>
        <v>1.3437742475584176</v>
      </c>
      <c r="N19">
        <f t="shared" si="7"/>
        <v>4.0162257524415814</v>
      </c>
      <c r="O19">
        <f>SUM($E$2:E19)</f>
        <v>1071.8700000000001</v>
      </c>
      <c r="P19">
        <f t="shared" si="8"/>
        <v>7.1533827456124506</v>
      </c>
      <c r="Q19">
        <f>SUM($P$2:P19)</f>
        <v>1390.5694819032688</v>
      </c>
      <c r="R19">
        <v>1.0653000000000006</v>
      </c>
      <c r="S19">
        <f t="shared" si="9"/>
        <v>6.714899789366795</v>
      </c>
      <c r="T19">
        <f t="shared" si="10"/>
        <v>0.5246421199974538</v>
      </c>
    </row>
    <row r="20" spans="1:20" x14ac:dyDescent="0.25">
      <c r="A20" t="s">
        <v>123</v>
      </c>
      <c r="B20" s="1">
        <v>43319.614583333336</v>
      </c>
      <c r="C20" s="1">
        <v>43321.13958333333</v>
      </c>
      <c r="D20" s="3">
        <v>13.51</v>
      </c>
      <c r="E20">
        <f t="shared" si="0"/>
        <v>7.1</v>
      </c>
      <c r="F20" s="2">
        <f t="shared" si="1"/>
        <v>36.599999999860302</v>
      </c>
      <c r="G20">
        <f t="shared" si="2"/>
        <v>0.33845610326926856</v>
      </c>
      <c r="H20">
        <v>1</v>
      </c>
      <c r="I20">
        <v>1</v>
      </c>
      <c r="J20">
        <f t="shared" si="3"/>
        <v>5.3046192420190508</v>
      </c>
      <c r="K20">
        <f t="shared" si="4"/>
        <v>1.7953807579809489</v>
      </c>
      <c r="L20">
        <f t="shared" si="5"/>
        <v>7.1</v>
      </c>
      <c r="M20">
        <f t="shared" si="6"/>
        <v>1.7953807579809489</v>
      </c>
      <c r="N20">
        <f t="shared" si="7"/>
        <v>5.3046192420190508</v>
      </c>
      <c r="O20">
        <f>SUM($E$2:E20)</f>
        <v>1078.97</v>
      </c>
      <c r="P20">
        <f t="shared" si="8"/>
        <v>9.5030383332118067</v>
      </c>
      <c r="Q20">
        <f>SUM($P$2:P20)</f>
        <v>1400.0725202364806</v>
      </c>
      <c r="R20">
        <v>1.0061</v>
      </c>
      <c r="S20">
        <f t="shared" si="9"/>
        <v>9.4454212635044303</v>
      </c>
      <c r="T20">
        <f t="shared" si="10"/>
        <v>0.73798060900344209</v>
      </c>
    </row>
    <row r="21" spans="1:20" x14ac:dyDescent="0.25">
      <c r="A21" t="s">
        <v>124</v>
      </c>
      <c r="B21" s="1">
        <v>43319.614583333336</v>
      </c>
      <c r="C21" s="1">
        <v>43321.162499999999</v>
      </c>
      <c r="D21" s="3">
        <v>12.21</v>
      </c>
      <c r="E21">
        <f t="shared" si="0"/>
        <v>5.8000000000000007</v>
      </c>
      <c r="F21" s="2">
        <f t="shared" si="1"/>
        <v>37.149999999906868</v>
      </c>
      <c r="G21">
        <f t="shared" si="2"/>
        <v>0.3425508861858515</v>
      </c>
      <c r="H21">
        <v>1</v>
      </c>
      <c r="I21">
        <v>1</v>
      </c>
      <c r="J21">
        <f t="shared" si="3"/>
        <v>4.3201342010042048</v>
      </c>
      <c r="K21">
        <f t="shared" si="4"/>
        <v>1.479865798995796</v>
      </c>
      <c r="L21">
        <f t="shared" si="5"/>
        <v>5.8000000000000007</v>
      </c>
      <c r="M21">
        <f t="shared" si="6"/>
        <v>1.479865798995796</v>
      </c>
      <c r="N21">
        <f t="shared" si="7"/>
        <v>4.3201342010042048</v>
      </c>
      <c r="O21">
        <f>SUM($E$2:E21)</f>
        <v>1084.77</v>
      </c>
      <c r="P21">
        <f t="shared" si="8"/>
        <v>7.78679513987794</v>
      </c>
      <c r="Q21">
        <f>SUM($P$2:P21)</f>
        <v>1407.8593153763586</v>
      </c>
      <c r="R21">
        <v>1.0352999999999994</v>
      </c>
      <c r="S21">
        <f t="shared" si="9"/>
        <v>7.5212934800327869</v>
      </c>
      <c r="T21">
        <f t="shared" si="10"/>
        <v>0.58764649961507887</v>
      </c>
    </row>
    <row r="22" spans="1:20" x14ac:dyDescent="0.25">
      <c r="A22" t="s">
        <v>125</v>
      </c>
      <c r="B22" s="1">
        <v>43319.614583333336</v>
      </c>
      <c r="C22" s="1">
        <v>43321.185416608794</v>
      </c>
      <c r="D22" s="3">
        <v>14.87</v>
      </c>
      <c r="E22">
        <f t="shared" si="0"/>
        <v>8.4599999999999991</v>
      </c>
      <c r="F22" s="2">
        <f t="shared" si="1"/>
        <v>37.699998611002229</v>
      </c>
      <c r="G22">
        <f t="shared" si="2"/>
        <v>0.34662031322703613</v>
      </c>
      <c r="H22">
        <v>1</v>
      </c>
      <c r="I22">
        <v>1</v>
      </c>
      <c r="J22">
        <f t="shared" si="3"/>
        <v>6.2823944633112552</v>
      </c>
      <c r="K22">
        <f t="shared" si="4"/>
        <v>2.1776055366887448</v>
      </c>
      <c r="L22">
        <f t="shared" si="5"/>
        <v>8.4600000000000009</v>
      </c>
      <c r="M22">
        <f t="shared" si="6"/>
        <v>2.1776055366887448</v>
      </c>
      <c r="N22">
        <f t="shared" si="7"/>
        <v>6.2823944633112552</v>
      </c>
      <c r="O22">
        <f>SUM($E$2:E22)</f>
        <v>1093.23</v>
      </c>
      <c r="P22">
        <f t="shared" si="8"/>
        <v>11.392407849900723</v>
      </c>
      <c r="Q22">
        <f>SUM($P$2:P22)</f>
        <v>1419.2517232262594</v>
      </c>
      <c r="R22">
        <v>1.2599999999999998</v>
      </c>
      <c r="S22">
        <f t="shared" si="9"/>
        <v>9.0415935316672424</v>
      </c>
      <c r="T22">
        <f t="shared" si="10"/>
        <v>0.70642912737443575</v>
      </c>
    </row>
    <row r="23" spans="1:20" x14ac:dyDescent="0.25">
      <c r="A23" t="s">
        <v>15</v>
      </c>
      <c r="B23" s="1">
        <v>43319.614583333336</v>
      </c>
      <c r="C23" s="1">
        <v>43321.208333275463</v>
      </c>
      <c r="D23" s="3">
        <v>6.41</v>
      </c>
      <c r="E23">
        <f t="shared" si="0"/>
        <v>0</v>
      </c>
      <c r="F23" s="2">
        <f>(C23-B23)*24</f>
        <v>38.249998611048795</v>
      </c>
      <c r="G23">
        <f>1-EXP(-$U$3*F23)</f>
        <v>0.35066456182892325</v>
      </c>
      <c r="H23">
        <v>1</v>
      </c>
      <c r="I23">
        <v>1</v>
      </c>
      <c r="J23">
        <f>E23/((1+G23)*(H23/I23))</f>
        <v>0</v>
      </c>
      <c r="K23">
        <f>N23*G23*H23</f>
        <v>0</v>
      </c>
      <c r="L23">
        <f>M23+N23</f>
        <v>0</v>
      </c>
      <c r="M23">
        <f>K23/H23</f>
        <v>0</v>
      </c>
      <c r="N23">
        <f>J23/I23</f>
        <v>0</v>
      </c>
    </row>
    <row r="24" spans="1:20" x14ac:dyDescent="0.25">
      <c r="R24" t="s">
        <v>153</v>
      </c>
      <c r="S24">
        <f>SUM(S2:S22)</f>
        <v>1279.9010093584145</v>
      </c>
    </row>
    <row r="27" spans="1:20" x14ac:dyDescent="0.25">
      <c r="E27" t="s">
        <v>126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"/>
  <sheetViews>
    <sheetView topLeftCell="G1" workbookViewId="0">
      <selection activeCell="T2" sqref="T2:T22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17.5703125" bestFit="1" customWidth="1"/>
    <col min="5" max="5" width="31.5703125" bestFit="1" customWidth="1"/>
    <col min="6" max="6" width="17.7109375" bestFit="1" customWidth="1"/>
    <col min="7" max="7" width="17.7109375" customWidth="1"/>
    <col min="8" max="8" width="18.5703125" bestFit="1" customWidth="1"/>
    <col min="9" max="9" width="19" bestFit="1" customWidth="1"/>
    <col min="10" max="11" width="12.140625" bestFit="1" customWidth="1"/>
    <col min="12" max="14" width="12" bestFit="1" customWidth="1"/>
    <col min="15" max="15" width="17.7109375" bestFit="1" customWidth="1"/>
    <col min="16" max="16" width="15.28515625" bestFit="1" customWidth="1"/>
    <col min="17" max="17" width="20.85546875" bestFit="1" customWidth="1"/>
    <col min="18" max="20" width="20.85546875" customWidth="1"/>
    <col min="21" max="21" width="22.140625" bestFit="1" customWidth="1"/>
  </cols>
  <sheetData>
    <row r="1" spans="1:21" x14ac:dyDescent="0.25">
      <c r="A1" t="s">
        <v>3</v>
      </c>
      <c r="B1" t="s">
        <v>5</v>
      </c>
      <c r="C1" t="s">
        <v>4</v>
      </c>
      <c r="D1" t="s">
        <v>0</v>
      </c>
      <c r="E1" t="s">
        <v>14</v>
      </c>
      <c r="F1" t="s">
        <v>1</v>
      </c>
      <c r="G1" t="s">
        <v>6</v>
      </c>
      <c r="H1" t="s">
        <v>13</v>
      </c>
      <c r="I1" t="s">
        <v>12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82</v>
      </c>
      <c r="P1" t="s">
        <v>149</v>
      </c>
      <c r="Q1" t="s">
        <v>150</v>
      </c>
      <c r="R1" t="s">
        <v>152</v>
      </c>
      <c r="S1" t="s">
        <v>151</v>
      </c>
      <c r="T1" t="s">
        <v>154</v>
      </c>
    </row>
    <row r="2" spans="1:21" x14ac:dyDescent="0.25">
      <c r="A2" t="s">
        <v>127</v>
      </c>
      <c r="B2" s="1">
        <v>43320.583333333336</v>
      </c>
      <c r="C2" s="1">
        <v>43323.05</v>
      </c>
      <c r="D2" s="3">
        <v>6.85</v>
      </c>
      <c r="E2">
        <f t="shared" ref="E2:E23" si="0">D2-$D$23</f>
        <v>-0.14000000000000057</v>
      </c>
      <c r="F2" s="2">
        <f>(C2-B2)*24</f>
        <v>59.200000000011642</v>
      </c>
      <c r="G2">
        <f>1-EXP(-$U$3*F2)</f>
        <v>0.4874265638044758</v>
      </c>
      <c r="H2">
        <v>1</v>
      </c>
      <c r="I2">
        <v>1</v>
      </c>
      <c r="J2">
        <f>E2/((1+G2)*(H2/I2))</f>
        <v>-9.4122293770197693E-2</v>
      </c>
      <c r="K2">
        <f>N2*G2*H2</f>
        <v>-4.5877706229802882E-2</v>
      </c>
      <c r="L2">
        <f>M2+N2</f>
        <v>-0.14000000000000057</v>
      </c>
      <c r="M2">
        <f>K2/H2</f>
        <v>-4.5877706229802882E-2</v>
      </c>
      <c r="N2">
        <f>J2/I2</f>
        <v>-9.4122293770197693E-2</v>
      </c>
      <c r="O2">
        <f>SUM($E$2:E2)</f>
        <v>-0.14000000000000057</v>
      </c>
      <c r="P2">
        <f>E2*(1+G2)</f>
        <v>-0.20823971893262744</v>
      </c>
      <c r="Q2">
        <f>SUM($P$2:P2)</f>
        <v>-0.20823971893262744</v>
      </c>
      <c r="R2">
        <v>0.96850000000000058</v>
      </c>
      <c r="S2">
        <f>P2*(1/R2)</f>
        <v>-0.21501261634757596</v>
      </c>
      <c r="T2">
        <f>(S2/$S$24)*100</f>
        <v>-2.2685206915352654E-2</v>
      </c>
      <c r="U2" t="s">
        <v>2</v>
      </c>
    </row>
    <row r="3" spans="1:21" x14ac:dyDescent="0.25">
      <c r="A3" t="s">
        <v>128</v>
      </c>
      <c r="B3" s="1">
        <v>43320.583333333336</v>
      </c>
      <c r="C3" s="1">
        <v>43323.072222222225</v>
      </c>
      <c r="D3" s="3">
        <v>7.02</v>
      </c>
      <c r="E3">
        <f t="shared" si="0"/>
        <v>2.9999999999999361E-2</v>
      </c>
      <c r="F3" s="2">
        <f t="shared" ref="F3:F22" si="1">(C3-B3)*24</f>
        <v>59.733333333337214</v>
      </c>
      <c r="G3">
        <f t="shared" ref="G3:G22" si="2">1-EXP(-$U$3*F3)</f>
        <v>0.49050340558487981</v>
      </c>
      <c r="H3">
        <v>1</v>
      </c>
      <c r="I3">
        <v>1</v>
      </c>
      <c r="J3">
        <f t="shared" ref="J3:J22" si="3">E3/((1+G3)*(H3/I3))</f>
        <v>2.0127428013642971E-2</v>
      </c>
      <c r="K3">
        <f t="shared" ref="K3:K22" si="4">N3*G3*H3</f>
        <v>9.8725719863563908E-3</v>
      </c>
      <c r="L3">
        <f t="shared" ref="L3:L22" si="5">M3+N3</f>
        <v>2.9999999999999361E-2</v>
      </c>
      <c r="M3">
        <f t="shared" ref="M3:M22" si="6">K3/H3</f>
        <v>9.8725719863563908E-3</v>
      </c>
      <c r="N3">
        <f t="shared" ref="N3:N22" si="7">J3/I3</f>
        <v>2.0127428013642971E-2</v>
      </c>
      <c r="O3">
        <f>SUM($E$2:E3)</f>
        <v>-0.11000000000000121</v>
      </c>
      <c r="P3">
        <f t="shared" ref="P3:P22" si="8">E3*(1+G3)</f>
        <v>4.4715102167545442E-2</v>
      </c>
      <c r="Q3">
        <f>SUM($P$2:P3)</f>
        <v>-0.16352461676508201</v>
      </c>
      <c r="R3">
        <v>0.99199999999999999</v>
      </c>
      <c r="S3">
        <f t="shared" ref="S3:S22" si="9">P3*(1/R3)</f>
        <v>4.507570783018694E-2</v>
      </c>
      <c r="T3">
        <f t="shared" ref="T3:T22" si="10">(S3/$S$24)*100</f>
        <v>4.7557756207699886E-3</v>
      </c>
      <c r="U3">
        <f>LN(2)/61.4</f>
        <v>1.1289042028663604E-2</v>
      </c>
    </row>
    <row r="4" spans="1:21" x14ac:dyDescent="0.25">
      <c r="A4" t="s">
        <v>129</v>
      </c>
      <c r="B4" s="1">
        <v>43320.583333333336</v>
      </c>
      <c r="C4" s="1">
        <v>43323.095138888886</v>
      </c>
      <c r="D4" s="3">
        <v>6.78</v>
      </c>
      <c r="E4">
        <f t="shared" si="0"/>
        <v>-0.20999999999999996</v>
      </c>
      <c r="F4" s="2">
        <f t="shared" si="1"/>
        <v>60.283333333209157</v>
      </c>
      <c r="G4">
        <f t="shared" si="2"/>
        <v>0.49365705564577211</v>
      </c>
      <c r="H4">
        <v>1</v>
      </c>
      <c r="I4">
        <v>1</v>
      </c>
      <c r="J4">
        <f t="shared" si="3"/>
        <v>-0.1405945221536867</v>
      </c>
      <c r="K4">
        <f t="shared" si="4"/>
        <v>-6.9405477846313263E-2</v>
      </c>
      <c r="L4">
        <f t="shared" si="5"/>
        <v>-0.20999999999999996</v>
      </c>
      <c r="M4">
        <f t="shared" si="6"/>
        <v>-6.9405477846313263E-2</v>
      </c>
      <c r="N4">
        <f t="shared" si="7"/>
        <v>-0.1405945221536867</v>
      </c>
      <c r="O4">
        <f>SUM($E$2:E4)</f>
        <v>-0.32000000000000117</v>
      </c>
      <c r="P4">
        <f t="shared" si="8"/>
        <v>-0.31366798168561211</v>
      </c>
      <c r="Q4">
        <f>SUM($P$2:P4)</f>
        <v>-0.47719259845069412</v>
      </c>
      <c r="R4">
        <v>0.95940000000000047</v>
      </c>
      <c r="S4">
        <f t="shared" si="9"/>
        <v>-0.32694181955973733</v>
      </c>
      <c r="T4">
        <f t="shared" si="10"/>
        <v>-3.4494454102195982E-2</v>
      </c>
    </row>
    <row r="5" spans="1:21" x14ac:dyDescent="0.25">
      <c r="A5" t="s">
        <v>130</v>
      </c>
      <c r="B5" s="1">
        <v>43320.583333333336</v>
      </c>
      <c r="C5" s="1">
        <v>43323.118055555555</v>
      </c>
      <c r="D5" s="3">
        <v>40.53</v>
      </c>
      <c r="E5">
        <f t="shared" si="0"/>
        <v>33.54</v>
      </c>
      <c r="F5" s="2">
        <f t="shared" si="1"/>
        <v>60.833333333255723</v>
      </c>
      <c r="G5">
        <f t="shared" si="2"/>
        <v>0.49679118544232881</v>
      </c>
      <c r="H5">
        <v>1</v>
      </c>
      <c r="I5">
        <v>1</v>
      </c>
      <c r="J5">
        <f t="shared" si="3"/>
        <v>22.407935272606728</v>
      </c>
      <c r="K5">
        <f t="shared" si="4"/>
        <v>11.132064727393271</v>
      </c>
      <c r="L5">
        <f t="shared" si="5"/>
        <v>33.54</v>
      </c>
      <c r="M5">
        <f t="shared" si="6"/>
        <v>11.132064727393271</v>
      </c>
      <c r="N5">
        <f t="shared" si="7"/>
        <v>22.407935272606728</v>
      </c>
      <c r="O5">
        <f>SUM($E$2:E5)</f>
        <v>33.22</v>
      </c>
      <c r="P5">
        <f t="shared" si="8"/>
        <v>50.202376359735709</v>
      </c>
      <c r="Q5">
        <f>SUM($P$2:P5)</f>
        <v>49.725183761285017</v>
      </c>
      <c r="R5">
        <v>1.0096999999999996</v>
      </c>
      <c r="S5">
        <f t="shared" si="9"/>
        <v>49.720091472452935</v>
      </c>
      <c r="T5">
        <f t="shared" si="10"/>
        <v>5.2457878149789412</v>
      </c>
    </row>
    <row r="6" spans="1:21" x14ac:dyDescent="0.25">
      <c r="A6" t="s">
        <v>131</v>
      </c>
      <c r="B6" s="1">
        <v>43320.583333333336</v>
      </c>
      <c r="C6" s="1">
        <v>43323.140972222223</v>
      </c>
      <c r="D6" s="3">
        <v>64.209999999999994</v>
      </c>
      <c r="E6">
        <f t="shared" si="0"/>
        <v>57.219999999999992</v>
      </c>
      <c r="F6" s="2">
        <f t="shared" si="1"/>
        <v>61.383333333302289</v>
      </c>
      <c r="G6">
        <f t="shared" si="2"/>
        <v>0.49990591579885924</v>
      </c>
      <c r="H6">
        <v>1</v>
      </c>
      <c r="I6">
        <v>1</v>
      </c>
      <c r="J6">
        <f t="shared" si="3"/>
        <v>38.149059482523782</v>
      </c>
      <c r="K6">
        <f t="shared" si="4"/>
        <v>19.070940517476206</v>
      </c>
      <c r="L6">
        <f t="shared" si="5"/>
        <v>57.219999999999985</v>
      </c>
      <c r="M6">
        <f t="shared" si="6"/>
        <v>19.070940517476206</v>
      </c>
      <c r="N6">
        <f t="shared" si="7"/>
        <v>38.149059482523782</v>
      </c>
      <c r="O6">
        <f>SUM($E$2:E6)</f>
        <v>90.44</v>
      </c>
      <c r="P6">
        <f t="shared" si="8"/>
        <v>85.824616502010713</v>
      </c>
      <c r="Q6">
        <f>SUM($P$2:P6)</f>
        <v>135.54980026329574</v>
      </c>
      <c r="R6">
        <v>1.0057999999999998</v>
      </c>
      <c r="S6">
        <f t="shared" si="9"/>
        <v>85.329704217548937</v>
      </c>
      <c r="T6">
        <f t="shared" si="10"/>
        <v>9.0028298296308833</v>
      </c>
    </row>
    <row r="7" spans="1:21" x14ac:dyDescent="0.25">
      <c r="A7" t="s">
        <v>132</v>
      </c>
      <c r="B7" s="1">
        <v>43320.583333333336</v>
      </c>
      <c r="C7" s="1">
        <v>43323.163888946758</v>
      </c>
      <c r="D7" s="3">
        <v>75.33</v>
      </c>
      <c r="E7">
        <f t="shared" si="0"/>
        <v>68.34</v>
      </c>
      <c r="F7" s="2">
        <f t="shared" si="1"/>
        <v>61.933334722125437</v>
      </c>
      <c r="G7">
        <f t="shared" si="2"/>
        <v>0.50300137458472394</v>
      </c>
      <c r="H7">
        <v>1</v>
      </c>
      <c r="I7">
        <v>1</v>
      </c>
      <c r="J7">
        <f t="shared" si="3"/>
        <v>45.469020292068727</v>
      </c>
      <c r="K7">
        <f t="shared" si="4"/>
        <v>22.870979707931276</v>
      </c>
      <c r="L7">
        <f t="shared" si="5"/>
        <v>68.34</v>
      </c>
      <c r="M7">
        <f t="shared" si="6"/>
        <v>22.870979707931276</v>
      </c>
      <c r="N7">
        <f t="shared" si="7"/>
        <v>45.469020292068727</v>
      </c>
      <c r="O7">
        <f>SUM($E$2:E7)</f>
        <v>158.78</v>
      </c>
      <c r="P7">
        <f t="shared" si="8"/>
        <v>102.71511393912004</v>
      </c>
      <c r="Q7">
        <f>SUM($P$2:P7)</f>
        <v>238.26491420241578</v>
      </c>
      <c r="R7">
        <v>1.0637000000000008</v>
      </c>
      <c r="S7">
        <f t="shared" si="9"/>
        <v>96.563987909297708</v>
      </c>
      <c r="T7">
        <f t="shared" si="10"/>
        <v>10.188118648595417</v>
      </c>
    </row>
    <row r="8" spans="1:21" x14ac:dyDescent="0.25">
      <c r="A8" t="s">
        <v>133</v>
      </c>
      <c r="B8" s="1">
        <v>43320.583333333336</v>
      </c>
      <c r="C8" s="1">
        <v>43323.186111111114</v>
      </c>
      <c r="D8" s="3">
        <v>72.98</v>
      </c>
      <c r="E8">
        <f t="shared" si="0"/>
        <v>65.990000000000009</v>
      </c>
      <c r="F8" s="2">
        <f t="shared" si="1"/>
        <v>62.466666666674428</v>
      </c>
      <c r="G8">
        <f t="shared" si="2"/>
        <v>0.50598471718022153</v>
      </c>
      <c r="H8">
        <v>1</v>
      </c>
      <c r="I8">
        <v>1</v>
      </c>
      <c r="J8">
        <f t="shared" si="3"/>
        <v>43.818505757188881</v>
      </c>
      <c r="K8">
        <f t="shared" si="4"/>
        <v>22.171494242811125</v>
      </c>
      <c r="L8">
        <f t="shared" si="5"/>
        <v>65.990000000000009</v>
      </c>
      <c r="M8">
        <f t="shared" si="6"/>
        <v>22.171494242811125</v>
      </c>
      <c r="N8">
        <f t="shared" si="7"/>
        <v>43.818505757188881</v>
      </c>
      <c r="O8">
        <f>SUM($E$2:E8)</f>
        <v>224.77</v>
      </c>
      <c r="P8">
        <f t="shared" si="8"/>
        <v>99.379931486722839</v>
      </c>
      <c r="Q8">
        <f>SUM($P$2:P8)</f>
        <v>337.64484568913861</v>
      </c>
      <c r="R8">
        <v>1.0317000000000007</v>
      </c>
      <c r="S8">
        <f t="shared" si="9"/>
        <v>96.326385079696394</v>
      </c>
      <c r="T8">
        <f t="shared" si="10"/>
        <v>10.163050029624399</v>
      </c>
    </row>
    <row r="9" spans="1:21" x14ac:dyDescent="0.25">
      <c r="A9" t="s">
        <v>134</v>
      </c>
      <c r="B9" s="1">
        <v>43320.583333333336</v>
      </c>
      <c r="C9" s="1">
        <v>43323.209027777775</v>
      </c>
      <c r="D9" s="3">
        <v>70.83</v>
      </c>
      <c r="E9">
        <f t="shared" si="0"/>
        <v>63.839999999999996</v>
      </c>
      <c r="F9" s="2">
        <f t="shared" si="1"/>
        <v>63.016666666546371</v>
      </c>
      <c r="G9">
        <f t="shared" si="2"/>
        <v>0.50904254198969801</v>
      </c>
      <c r="H9">
        <v>1</v>
      </c>
      <c r="I9">
        <v>1</v>
      </c>
      <c r="J9">
        <f t="shared" si="3"/>
        <v>42.304970352807871</v>
      </c>
      <c r="K9">
        <f t="shared" si="4"/>
        <v>21.535029647192129</v>
      </c>
      <c r="L9">
        <f t="shared" si="5"/>
        <v>63.84</v>
      </c>
      <c r="M9">
        <f t="shared" si="6"/>
        <v>21.535029647192129</v>
      </c>
      <c r="N9">
        <f t="shared" si="7"/>
        <v>42.304970352807871</v>
      </c>
      <c r="O9">
        <f>SUM($E$2:E9)</f>
        <v>288.61</v>
      </c>
      <c r="P9">
        <f t="shared" si="8"/>
        <v>96.337275880622315</v>
      </c>
      <c r="Q9">
        <f>SUM($P$2:P9)</f>
        <v>433.98212156976092</v>
      </c>
      <c r="R9">
        <v>1.0051000000000005</v>
      </c>
      <c r="S9">
        <f t="shared" si="9"/>
        <v>95.848448791784165</v>
      </c>
      <c r="T9">
        <f>(S9/$S$24)*100</f>
        <v>10.112624692879889</v>
      </c>
    </row>
    <row r="10" spans="1:21" x14ac:dyDescent="0.25">
      <c r="A10" t="s">
        <v>135</v>
      </c>
      <c r="B10" s="1">
        <v>43320.583333333336</v>
      </c>
      <c r="C10" s="1">
        <v>43323.231944328705</v>
      </c>
      <c r="D10" s="3">
        <v>70.63</v>
      </c>
      <c r="E10">
        <f t="shared" si="0"/>
        <v>63.639999999999993</v>
      </c>
      <c r="F10" s="2">
        <f t="shared" si="1"/>
        <v>63.566663888865151</v>
      </c>
      <c r="G10">
        <f t="shared" si="2"/>
        <v>0.51208142436784443</v>
      </c>
      <c r="H10">
        <v>1</v>
      </c>
      <c r="I10">
        <v>1</v>
      </c>
      <c r="J10">
        <f t="shared" si="3"/>
        <v>42.08768058016846</v>
      </c>
      <c r="K10">
        <f t="shared" si="4"/>
        <v>21.55231941983153</v>
      </c>
      <c r="L10">
        <f t="shared" si="5"/>
        <v>63.639999999999986</v>
      </c>
      <c r="M10">
        <f t="shared" si="6"/>
        <v>21.55231941983153</v>
      </c>
      <c r="N10">
        <f t="shared" si="7"/>
        <v>42.08768058016846</v>
      </c>
      <c r="O10">
        <f>SUM($E$2:E10)</f>
        <v>352.25</v>
      </c>
      <c r="P10">
        <f t="shared" si="8"/>
        <v>96.228861846769604</v>
      </c>
      <c r="Q10">
        <f>SUM($P$2:P10)</f>
        <v>530.21098341653055</v>
      </c>
      <c r="R10">
        <v>1.0573999999999995</v>
      </c>
      <c r="S10">
        <f t="shared" si="9"/>
        <v>91.005165355371346</v>
      </c>
      <c r="T10">
        <f t="shared" si="10"/>
        <v>9.6016272976055834</v>
      </c>
    </row>
    <row r="11" spans="1:21" x14ac:dyDescent="0.25">
      <c r="A11" t="s">
        <v>136</v>
      </c>
      <c r="B11" s="1">
        <v>43320.583333333336</v>
      </c>
      <c r="C11" s="1">
        <v>43323.254860937501</v>
      </c>
      <c r="D11" s="3">
        <v>78.13</v>
      </c>
      <c r="E11">
        <f t="shared" si="0"/>
        <v>71.14</v>
      </c>
      <c r="F11" s="2">
        <f t="shared" si="1"/>
        <v>64.116662499960512</v>
      </c>
      <c r="G11">
        <f t="shared" si="2"/>
        <v>0.51510150455938164</v>
      </c>
      <c r="H11">
        <v>1</v>
      </c>
      <c r="I11">
        <v>1</v>
      </c>
      <c r="J11">
        <f t="shared" si="3"/>
        <v>46.953949808589741</v>
      </c>
      <c r="K11">
        <f t="shared" si="4"/>
        <v>24.186050191410263</v>
      </c>
      <c r="L11">
        <f t="shared" si="5"/>
        <v>71.14</v>
      </c>
      <c r="M11">
        <f t="shared" si="6"/>
        <v>24.186050191410263</v>
      </c>
      <c r="N11">
        <f t="shared" si="7"/>
        <v>46.953949808589741</v>
      </c>
      <c r="O11">
        <f>SUM($E$2:E11)</f>
        <v>423.39</v>
      </c>
      <c r="P11">
        <f t="shared" si="8"/>
        <v>107.78432103435441</v>
      </c>
      <c r="Q11">
        <f>SUM($P$2:P11)</f>
        <v>637.99530445088499</v>
      </c>
      <c r="R11">
        <v>1.1058000000000003</v>
      </c>
      <c r="S11">
        <f t="shared" si="9"/>
        <v>97.471804154778781</v>
      </c>
      <c r="T11">
        <f t="shared" si="10"/>
        <v>10.283899071715172</v>
      </c>
    </row>
    <row r="12" spans="1:21" x14ac:dyDescent="0.25">
      <c r="A12" t="s">
        <v>137</v>
      </c>
      <c r="B12" s="1">
        <v>43320.583333333336</v>
      </c>
      <c r="C12" s="1">
        <v>43323.277777546296</v>
      </c>
      <c r="D12" s="3">
        <v>99.18</v>
      </c>
      <c r="E12">
        <f t="shared" si="0"/>
        <v>92.190000000000012</v>
      </c>
      <c r="F12" s="2">
        <f t="shared" si="1"/>
        <v>64.666661111055873</v>
      </c>
      <c r="G12">
        <f t="shared" si="2"/>
        <v>0.51810289129504561</v>
      </c>
      <c r="H12">
        <v>1</v>
      </c>
      <c r="I12">
        <v>1</v>
      </c>
      <c r="J12">
        <f t="shared" si="3"/>
        <v>60.727109162775939</v>
      </c>
      <c r="K12">
        <f t="shared" si="4"/>
        <v>31.462890837224069</v>
      </c>
      <c r="L12">
        <f t="shared" si="5"/>
        <v>92.190000000000012</v>
      </c>
      <c r="M12">
        <f t="shared" si="6"/>
        <v>31.462890837224069</v>
      </c>
      <c r="N12">
        <f t="shared" si="7"/>
        <v>60.727109162775939</v>
      </c>
      <c r="O12">
        <f>SUM($E$2:E12)</f>
        <v>515.58000000000004</v>
      </c>
      <c r="P12">
        <f t="shared" si="8"/>
        <v>139.95390554849027</v>
      </c>
      <c r="Q12">
        <f>SUM($P$2:P12)</f>
        <v>777.94920999937528</v>
      </c>
      <c r="R12">
        <v>1.4626000000000001</v>
      </c>
      <c r="S12">
        <f t="shared" si="9"/>
        <v>95.688435353815308</v>
      </c>
      <c r="T12">
        <f t="shared" si="10"/>
        <v>10.095742251229616</v>
      </c>
    </row>
    <row r="13" spans="1:21" x14ac:dyDescent="0.25">
      <c r="A13" t="s">
        <v>138</v>
      </c>
      <c r="B13" s="1">
        <v>43320.583333333336</v>
      </c>
      <c r="C13" s="1">
        <v>43323.300694155092</v>
      </c>
      <c r="D13" s="3">
        <v>76.77</v>
      </c>
      <c r="E13">
        <f t="shared" si="0"/>
        <v>69.78</v>
      </c>
      <c r="F13" s="2">
        <f t="shared" si="1"/>
        <v>65.216659722151235</v>
      </c>
      <c r="G13">
        <f t="shared" si="2"/>
        <v>0.52108570028212575</v>
      </c>
      <c r="H13">
        <v>1</v>
      </c>
      <c r="I13">
        <v>1</v>
      </c>
      <c r="J13">
        <f t="shared" si="3"/>
        <v>45.875127211476276</v>
      </c>
      <c r="K13">
        <f t="shared" si="4"/>
        <v>23.904872788523718</v>
      </c>
      <c r="L13">
        <f t="shared" si="5"/>
        <v>69.78</v>
      </c>
      <c r="M13">
        <f t="shared" si="6"/>
        <v>23.904872788523718</v>
      </c>
      <c r="N13">
        <f t="shared" si="7"/>
        <v>45.875127211476276</v>
      </c>
      <c r="O13">
        <f>SUM($E$2:E13)</f>
        <v>585.36</v>
      </c>
      <c r="P13">
        <f t="shared" si="8"/>
        <v>106.14136016568675</v>
      </c>
      <c r="Q13">
        <f>SUM($P$2:P13)</f>
        <v>884.09057016506199</v>
      </c>
      <c r="R13">
        <v>1.0600000000000005</v>
      </c>
      <c r="S13">
        <f t="shared" si="9"/>
        <v>100.13335864687424</v>
      </c>
      <c r="T13">
        <f t="shared" si="10"/>
        <v>10.564710102227302</v>
      </c>
    </row>
    <row r="14" spans="1:21" x14ac:dyDescent="0.25">
      <c r="A14" t="s">
        <v>139</v>
      </c>
      <c r="B14" s="1">
        <v>43320.583333333336</v>
      </c>
      <c r="C14" s="1">
        <v>43323.323610763888</v>
      </c>
      <c r="D14" s="3">
        <v>63.77</v>
      </c>
      <c r="E14">
        <f t="shared" si="0"/>
        <v>56.78</v>
      </c>
      <c r="F14" s="2">
        <f t="shared" si="1"/>
        <v>65.766658333246596</v>
      </c>
      <c r="G14">
        <f t="shared" si="2"/>
        <v>0.52405004651171527</v>
      </c>
      <c r="H14">
        <v>1</v>
      </c>
      <c r="I14">
        <v>1</v>
      </c>
      <c r="J14">
        <f t="shared" si="3"/>
        <v>37.255994401207175</v>
      </c>
      <c r="K14">
        <f t="shared" si="4"/>
        <v>19.524005598792822</v>
      </c>
      <c r="L14">
        <f t="shared" si="5"/>
        <v>56.78</v>
      </c>
      <c r="M14">
        <f t="shared" si="6"/>
        <v>19.524005598792822</v>
      </c>
      <c r="N14">
        <f t="shared" si="7"/>
        <v>37.255994401207175</v>
      </c>
      <c r="O14">
        <f>SUM($E$2:E14)</f>
        <v>642.14</v>
      </c>
      <c r="P14">
        <f t="shared" si="8"/>
        <v>86.5355616409352</v>
      </c>
      <c r="Q14">
        <f>SUM($P$2:P14)</f>
        <v>970.62613180599715</v>
      </c>
      <c r="R14">
        <v>1.0563000000000002</v>
      </c>
      <c r="S14">
        <f t="shared" si="9"/>
        <v>81.923280924865267</v>
      </c>
      <c r="T14">
        <f t="shared" si="10"/>
        <v>8.6434303741548035</v>
      </c>
    </row>
    <row r="15" spans="1:21" x14ac:dyDescent="0.25">
      <c r="A15" t="s">
        <v>140</v>
      </c>
      <c r="B15" s="1">
        <v>43320.583333333336</v>
      </c>
      <c r="C15" s="1">
        <v>43323.346527372683</v>
      </c>
      <c r="D15" s="3">
        <v>25.41</v>
      </c>
      <c r="E15">
        <f t="shared" si="0"/>
        <v>18.420000000000002</v>
      </c>
      <c r="F15" s="2">
        <f t="shared" si="1"/>
        <v>66.316656944341958</v>
      </c>
      <c r="G15">
        <f t="shared" si="2"/>
        <v>0.52699604426314484</v>
      </c>
      <c r="H15">
        <v>1</v>
      </c>
      <c r="I15">
        <v>1</v>
      </c>
      <c r="J15">
        <f t="shared" si="3"/>
        <v>12.062899618635628</v>
      </c>
      <c r="K15">
        <f t="shared" si="4"/>
        <v>6.3571003813643747</v>
      </c>
      <c r="L15">
        <f t="shared" si="5"/>
        <v>18.420000000000002</v>
      </c>
      <c r="M15">
        <f t="shared" si="6"/>
        <v>6.3571003813643747</v>
      </c>
      <c r="N15">
        <f t="shared" si="7"/>
        <v>12.062899618635628</v>
      </c>
      <c r="O15">
        <f>SUM($E$2:E15)</f>
        <v>660.56</v>
      </c>
      <c r="P15">
        <f t="shared" si="8"/>
        <v>28.127267135327127</v>
      </c>
      <c r="Q15">
        <f>SUM($P$2:P15)</f>
        <v>998.75339894132424</v>
      </c>
      <c r="R15">
        <v>1.0021000000000004</v>
      </c>
      <c r="S15">
        <f t="shared" si="9"/>
        <v>28.06832365565025</v>
      </c>
      <c r="T15">
        <f t="shared" si="10"/>
        <v>2.9613877581313943</v>
      </c>
    </row>
    <row r="16" spans="1:21" x14ac:dyDescent="0.25">
      <c r="A16" t="s">
        <v>141</v>
      </c>
      <c r="B16" s="1">
        <v>43320.583333333336</v>
      </c>
      <c r="C16" s="1">
        <v>43323.368055555555</v>
      </c>
      <c r="D16" s="3">
        <v>12.28</v>
      </c>
      <c r="E16">
        <f t="shared" si="0"/>
        <v>5.2899999999999991</v>
      </c>
      <c r="F16" s="2">
        <f t="shared" si="1"/>
        <v>66.833333333255723</v>
      </c>
      <c r="G16">
        <f t="shared" si="2"/>
        <v>0.52974694247807963</v>
      </c>
      <c r="H16">
        <v>1</v>
      </c>
      <c r="I16">
        <v>1</v>
      </c>
      <c r="J16">
        <f t="shared" si="3"/>
        <v>3.4580882975523917</v>
      </c>
      <c r="K16">
        <f t="shared" si="4"/>
        <v>1.831911702447607</v>
      </c>
      <c r="L16">
        <f t="shared" si="5"/>
        <v>5.2899999999999991</v>
      </c>
      <c r="M16">
        <f t="shared" si="6"/>
        <v>1.831911702447607</v>
      </c>
      <c r="N16">
        <f t="shared" si="7"/>
        <v>3.4580882975523917</v>
      </c>
      <c r="O16">
        <f>SUM($E$2:E16)</f>
        <v>665.84999999999991</v>
      </c>
      <c r="P16">
        <f t="shared" si="8"/>
        <v>8.0923613257090405</v>
      </c>
      <c r="Q16">
        <f>SUM($P$2:P16)</f>
        <v>1006.8457602670333</v>
      </c>
      <c r="R16">
        <v>1.0054999999999996</v>
      </c>
      <c r="S16">
        <f t="shared" si="9"/>
        <v>8.0480967933456427</v>
      </c>
      <c r="T16">
        <f t="shared" si="10"/>
        <v>0.84912571240329626</v>
      </c>
    </row>
    <row r="17" spans="1:20" x14ac:dyDescent="0.25">
      <c r="A17" t="s">
        <v>142</v>
      </c>
      <c r="B17" s="1">
        <v>43320.583333333336</v>
      </c>
      <c r="C17" s="1">
        <v>43323.390972222223</v>
      </c>
      <c r="D17" s="3">
        <v>9.41</v>
      </c>
      <c r="E17">
        <f t="shared" si="0"/>
        <v>2.42</v>
      </c>
      <c r="F17" s="2">
        <f>(C17-B17)*24</f>
        <v>67.383333333302289</v>
      </c>
      <c r="G17">
        <f>1-EXP(-$U$3*F17)</f>
        <v>0.53265768535686309</v>
      </c>
      <c r="H17">
        <v>1</v>
      </c>
      <c r="I17">
        <v>1</v>
      </c>
      <c r="J17">
        <f>E17/((1+G17)*(H17/I17))</f>
        <v>1.5789566209864589</v>
      </c>
      <c r="K17">
        <f>N17*G17*H17</f>
        <v>0.84104337901354098</v>
      </c>
      <c r="L17">
        <f>M17+N17</f>
        <v>2.42</v>
      </c>
      <c r="M17">
        <f>K17/H17</f>
        <v>0.84104337901354098</v>
      </c>
      <c r="N17">
        <f>J17/I17</f>
        <v>1.5789566209864589</v>
      </c>
      <c r="O17">
        <f>SUM($E$2:E17)</f>
        <v>668.26999999999987</v>
      </c>
      <c r="P17">
        <f t="shared" si="8"/>
        <v>3.7090315985636089</v>
      </c>
      <c r="Q17">
        <f>SUM($P$2:P17)</f>
        <v>1010.5547918655968</v>
      </c>
      <c r="R17">
        <v>1.0290999999999997</v>
      </c>
      <c r="S17">
        <f t="shared" si="9"/>
        <v>3.6041508099928188</v>
      </c>
      <c r="T17">
        <f t="shared" si="10"/>
        <v>0.38026097383352325</v>
      </c>
    </row>
    <row r="18" spans="1:20" x14ac:dyDescent="0.25">
      <c r="A18" t="s">
        <v>143</v>
      </c>
      <c r="B18" s="1">
        <v>43320.583333333336</v>
      </c>
      <c r="C18" s="1">
        <v>43323.413888946758</v>
      </c>
      <c r="D18" s="3">
        <v>9.6199999999999992</v>
      </c>
      <c r="E18">
        <f t="shared" si="0"/>
        <v>2.629999999999999</v>
      </c>
      <c r="F18" s="2">
        <f t="shared" si="1"/>
        <v>67.933334722125437</v>
      </c>
      <c r="G18">
        <f t="shared" si="2"/>
        <v>0.53555041878357279</v>
      </c>
      <c r="H18">
        <v>1</v>
      </c>
      <c r="I18">
        <v>1</v>
      </c>
      <c r="J18">
        <f t="shared" si="3"/>
        <v>1.712740895921492</v>
      </c>
      <c r="K18">
        <f t="shared" si="4"/>
        <v>0.91725910407850675</v>
      </c>
      <c r="L18">
        <f t="shared" si="5"/>
        <v>2.629999999999999</v>
      </c>
      <c r="M18">
        <f t="shared" si="6"/>
        <v>0.91725910407850675</v>
      </c>
      <c r="N18">
        <f t="shared" si="7"/>
        <v>1.712740895921492</v>
      </c>
      <c r="O18">
        <f>SUM($E$2:E18)</f>
        <v>670.89999999999986</v>
      </c>
      <c r="P18">
        <f t="shared" si="8"/>
        <v>4.0384976014007954</v>
      </c>
      <c r="Q18">
        <f>SUM($P$2:P18)</f>
        <v>1014.5932894669976</v>
      </c>
      <c r="R18">
        <v>0.97280000000000033</v>
      </c>
      <c r="S18">
        <f t="shared" si="9"/>
        <v>4.1514161198610138</v>
      </c>
      <c r="T18">
        <f t="shared" si="10"/>
        <v>0.43800096603884375</v>
      </c>
    </row>
    <row r="19" spans="1:20" x14ac:dyDescent="0.25">
      <c r="A19" t="s">
        <v>144</v>
      </c>
      <c r="B19" s="1">
        <v>43320.583333333336</v>
      </c>
      <c r="C19" s="1">
        <v>43323.436805671299</v>
      </c>
      <c r="D19" s="3">
        <v>8.9700000000000006</v>
      </c>
      <c r="E19">
        <f t="shared" si="0"/>
        <v>1.9800000000000004</v>
      </c>
      <c r="F19" s="2">
        <f t="shared" si="1"/>
        <v>68.483336111123208</v>
      </c>
      <c r="G19">
        <f t="shared" si="2"/>
        <v>0.53842524690620319</v>
      </c>
      <c r="H19">
        <v>1</v>
      </c>
      <c r="I19">
        <v>1</v>
      </c>
      <c r="J19">
        <f t="shared" si="3"/>
        <v>1.2870303604168034</v>
      </c>
      <c r="K19">
        <f t="shared" si="4"/>
        <v>0.69296963958319702</v>
      </c>
      <c r="L19">
        <f t="shared" si="5"/>
        <v>1.9800000000000004</v>
      </c>
      <c r="M19">
        <f t="shared" si="6"/>
        <v>0.69296963958319702</v>
      </c>
      <c r="N19">
        <f t="shared" si="7"/>
        <v>1.2870303604168034</v>
      </c>
      <c r="O19">
        <f>SUM($E$2:E19)</f>
        <v>672.87999999999988</v>
      </c>
      <c r="P19">
        <f t="shared" si="8"/>
        <v>3.0460819888742829</v>
      </c>
      <c r="Q19">
        <f>SUM($P$2:P19)</f>
        <v>1017.6393714558719</v>
      </c>
      <c r="R19">
        <v>1.0006000000000004</v>
      </c>
      <c r="S19">
        <f t="shared" si="9"/>
        <v>3.0442554356129139</v>
      </c>
      <c r="T19">
        <f t="shared" si="10"/>
        <v>0.321188429000969</v>
      </c>
    </row>
    <row r="20" spans="1:20" x14ac:dyDescent="0.25">
      <c r="A20" t="s">
        <v>145</v>
      </c>
      <c r="B20" s="1">
        <v>43320.583333333336</v>
      </c>
      <c r="C20" s="1">
        <v>43323.459722395834</v>
      </c>
      <c r="D20" s="3">
        <v>9.41</v>
      </c>
      <c r="E20">
        <f t="shared" si="0"/>
        <v>2.42</v>
      </c>
      <c r="F20" s="2">
        <f t="shared" si="1"/>
        <v>69.033337499946356</v>
      </c>
      <c r="G20">
        <f t="shared" si="2"/>
        <v>0.54128228055234173</v>
      </c>
      <c r="H20">
        <v>1</v>
      </c>
      <c r="I20">
        <v>1</v>
      </c>
      <c r="J20">
        <f t="shared" si="3"/>
        <v>1.5701212104590969</v>
      </c>
      <c r="K20">
        <f t="shared" si="4"/>
        <v>0.84987878954090335</v>
      </c>
      <c r="L20">
        <f t="shared" si="5"/>
        <v>2.4200000000000004</v>
      </c>
      <c r="M20">
        <f t="shared" si="6"/>
        <v>0.84987878954090335</v>
      </c>
      <c r="N20">
        <f t="shared" si="7"/>
        <v>1.5701212104590969</v>
      </c>
      <c r="O20">
        <f>SUM($E$2:E20)</f>
        <v>675.29999999999984</v>
      </c>
      <c r="P20">
        <f t="shared" si="8"/>
        <v>3.7299031189366665</v>
      </c>
      <c r="Q20">
        <f>SUM($P$2:P20)</f>
        <v>1021.3692745748086</v>
      </c>
      <c r="R20">
        <v>1.0030000000000001</v>
      </c>
      <c r="S20">
        <f t="shared" si="9"/>
        <v>3.718746878301761</v>
      </c>
      <c r="T20">
        <f t="shared" si="10"/>
        <v>0.39235159235365624</v>
      </c>
    </row>
    <row r="21" spans="1:20" x14ac:dyDescent="0.25">
      <c r="A21" t="s">
        <v>146</v>
      </c>
      <c r="B21" s="1">
        <v>43320.583333333336</v>
      </c>
      <c r="C21" s="1">
        <v>43323.482639120368</v>
      </c>
      <c r="D21" s="3">
        <v>9.31</v>
      </c>
      <c r="E21">
        <f t="shared" si="0"/>
        <v>2.3200000000000003</v>
      </c>
      <c r="F21" s="2">
        <f t="shared" si="1"/>
        <v>69.583338888769504</v>
      </c>
      <c r="G21">
        <f t="shared" si="2"/>
        <v>0.54412162986630985</v>
      </c>
      <c r="H21">
        <v>1</v>
      </c>
      <c r="I21">
        <v>1</v>
      </c>
      <c r="J21">
        <f t="shared" si="3"/>
        <v>1.5024723150862578</v>
      </c>
      <c r="K21">
        <f t="shared" si="4"/>
        <v>0.81752768491374239</v>
      </c>
      <c r="L21">
        <f t="shared" si="5"/>
        <v>2.3200000000000003</v>
      </c>
      <c r="M21">
        <f t="shared" si="6"/>
        <v>0.81752768491374239</v>
      </c>
      <c r="N21">
        <f t="shared" si="7"/>
        <v>1.5024723150862578</v>
      </c>
      <c r="O21">
        <f>SUM($E$2:E21)</f>
        <v>677.61999999999989</v>
      </c>
      <c r="P21">
        <f t="shared" si="8"/>
        <v>3.5823621812898394</v>
      </c>
      <c r="Q21">
        <f>SUM($P$2:P21)</f>
        <v>1024.9516367560984</v>
      </c>
      <c r="R21">
        <v>1.0015000000000001</v>
      </c>
      <c r="S21">
        <f t="shared" si="9"/>
        <v>3.5769966862604483</v>
      </c>
      <c r="T21">
        <f t="shared" si="10"/>
        <v>0.37739604001736932</v>
      </c>
    </row>
    <row r="22" spans="1:20" x14ac:dyDescent="0.25">
      <c r="A22" t="s">
        <v>147</v>
      </c>
      <c r="B22" s="1">
        <v>43320.583333333336</v>
      </c>
      <c r="C22" s="1">
        <v>43323.505555844909</v>
      </c>
      <c r="D22" s="3">
        <v>9.69</v>
      </c>
      <c r="E22">
        <f t="shared" si="0"/>
        <v>2.6999999999999993</v>
      </c>
      <c r="F22" s="2">
        <f t="shared" si="1"/>
        <v>70.133340277767275</v>
      </c>
      <c r="G22">
        <f t="shared" si="2"/>
        <v>0.54694340431064625</v>
      </c>
      <c r="H22">
        <v>1</v>
      </c>
      <c r="I22">
        <v>1</v>
      </c>
      <c r="J22">
        <f t="shared" si="3"/>
        <v>1.7453773631771499</v>
      </c>
      <c r="K22">
        <f t="shared" si="4"/>
        <v>0.95462263682284954</v>
      </c>
      <c r="L22">
        <f t="shared" si="5"/>
        <v>2.6999999999999993</v>
      </c>
      <c r="M22">
        <f t="shared" si="6"/>
        <v>0.95462263682284954</v>
      </c>
      <c r="N22">
        <f t="shared" si="7"/>
        <v>1.7453773631771499</v>
      </c>
      <c r="O22">
        <f>SUM($E$2:E22)</f>
        <v>680.31999999999994</v>
      </c>
      <c r="P22">
        <f t="shared" si="8"/>
        <v>4.1767471916387438</v>
      </c>
      <c r="Q22">
        <f>SUM($P$2:P22)</f>
        <v>1029.1283839477371</v>
      </c>
      <c r="R22">
        <v>1.0227000000000004</v>
      </c>
      <c r="S22">
        <f t="shared" si="9"/>
        <v>4.0840394950999732</v>
      </c>
      <c r="T22">
        <f t="shared" si="10"/>
        <v>0.43089230097571329</v>
      </c>
    </row>
    <row r="23" spans="1:20" x14ac:dyDescent="0.25">
      <c r="A23" t="s">
        <v>15</v>
      </c>
      <c r="B23" s="1">
        <v>43320.583333333336</v>
      </c>
      <c r="C23" s="1">
        <v>43323.528472569444</v>
      </c>
      <c r="D23" s="3">
        <v>6.99</v>
      </c>
      <c r="E23">
        <f t="shared" si="0"/>
        <v>0</v>
      </c>
      <c r="F23" s="2">
        <f>(C23-B23)*24</f>
        <v>70.683341666590422</v>
      </c>
      <c r="G23">
        <f>1-EXP(-$U$3*F23)</f>
        <v>0.5497477126676642</v>
      </c>
      <c r="H23">
        <v>1</v>
      </c>
      <c r="I23">
        <v>1</v>
      </c>
      <c r="J23">
        <f>E23/((1+G23)*(H23/I23))</f>
        <v>0</v>
      </c>
      <c r="K23">
        <f>N23*G23*H23</f>
        <v>0</v>
      </c>
      <c r="L23">
        <f>M23+N23</f>
        <v>0</v>
      </c>
      <c r="M23">
        <f>K23/H23</f>
        <v>0</v>
      </c>
      <c r="N23">
        <f>J23/I23</f>
        <v>0</v>
      </c>
    </row>
    <row r="24" spans="1:20" x14ac:dyDescent="0.25">
      <c r="R24" t="s">
        <v>153</v>
      </c>
      <c r="S24">
        <f>SUM(S2:S22)</f>
        <v>947.80980905253284</v>
      </c>
    </row>
    <row r="27" spans="1:20" x14ac:dyDescent="0.25">
      <c r="E27" t="s">
        <v>148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K30:L34"/>
  <sheetViews>
    <sheetView workbookViewId="0">
      <selection activeCell="L35" sqref="L35"/>
    </sheetView>
  </sheetViews>
  <sheetFormatPr defaultRowHeight="15" x14ac:dyDescent="0.25"/>
  <sheetData>
    <row r="30" spans="11:12" x14ac:dyDescent="0.25">
      <c r="K30">
        <v>0</v>
      </c>
      <c r="L30">
        <v>10</v>
      </c>
    </row>
    <row r="31" spans="11:12" x14ac:dyDescent="0.25">
      <c r="K31">
        <v>20</v>
      </c>
      <c r="L31">
        <v>10</v>
      </c>
    </row>
    <row r="32" spans="11:12" x14ac:dyDescent="0.25">
      <c r="K32">
        <v>60</v>
      </c>
      <c r="L32">
        <v>10</v>
      </c>
    </row>
    <row r="33" spans="11:12" x14ac:dyDescent="0.25">
      <c r="K33">
        <v>150</v>
      </c>
      <c r="L33">
        <v>10</v>
      </c>
    </row>
    <row r="34" spans="11:12" x14ac:dyDescent="0.25">
      <c r="K34">
        <v>250</v>
      </c>
      <c r="L34">
        <v>10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CT19L</vt:lpstr>
      <vt:lpstr>CT20L</vt:lpstr>
      <vt:lpstr>CT21L</vt:lpstr>
      <vt:lpstr>CT22L</vt:lpstr>
      <vt:lpstr>CT23L</vt:lpstr>
      <vt:lpstr>CT24L</vt:lpstr>
      <vt:lpstr>Graphs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2018-07-17T15:27:47Z</dcterms:created>
  <dcterms:modified xsi:type="dcterms:W3CDTF">2019-01-15T15:54:47Z</dcterms:modified>
</cp:coreProperties>
</file>